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auenstein\Desktop\PM Templates\"/>
    </mc:Choice>
  </mc:AlternateContent>
  <bookViews>
    <workbookView xWindow="-15" yWindow="4335" windowWidth="15330" windowHeight="2820" tabRatio="860" activeTab="3"/>
  </bookViews>
  <sheets>
    <sheet name="Instructions" sheetId="16" r:id="rId1"/>
    <sheet name="Estimate_Factors" sheetId="3" r:id="rId2"/>
    <sheet name="Effort_Splits" sheetId="24" r:id="rId3"/>
    <sheet name="Solution_Definition" sheetId="23" r:id="rId4"/>
    <sheet name="Summary" sheetId="15" r:id="rId5"/>
  </sheets>
  <externalReferences>
    <externalReference r:id="rId6"/>
  </externalReferences>
  <definedNames>
    <definedName name="_Fill" hidden="1">#REF!</definedName>
    <definedName name="Build_Weeks">Estimate_Factors!$C$24</definedName>
    <definedName name="DaysInWeek">Estimate_Factors!$C$8</definedName>
    <definedName name="Design_Weeks">Estimate_Factors!$C$23</definedName>
    <definedName name="Estimates">Estimate_Factors!$C$13:$N$18</definedName>
    <definedName name="HrsInADay">Estimate_Factors!$C$7</definedName>
    <definedName name="HrsInADayResourceDistribution">[1]Parameters!$C$16</definedName>
    <definedName name="RATE_CARD">#REF!</definedName>
    <definedName name="Rework_Weeks">Estimate_Factors!$C$26</definedName>
    <definedName name="Rqmts_Weeks">Estimate_Factors!$C$22</definedName>
    <definedName name="test" hidden="1">{#N/A,#N/A,FALSE,"Order YTD";#N/A,#N/A,FALSE,"Inquiry";#N/A,#N/A,FALSE,"Space";#N/A,#N/A,FALSE,"Move YTD";#N/A,#N/A,FALSE,"Transport";#N/A,#N/A,FALSE,"Cost Claim&amp;Collect";#N/A,#N/A,FALSE,"EUS, Bill, Rebate";#N/A,#N/A,FALSE,"Contact";#N/A,#N/A,FALSE,"Sales";#N/A,#N/A,FALSE,"Govt Oper";#N/A,#N/A,FALSE,"Corp Part";#N/A,#N/A,FALSE,"MIC"}</definedName>
    <definedName name="Test_Weeks">Estimate_Factors!$C$25</definedName>
    <definedName name="test2" hidden="1">{#N/A,#N/A,FALSE,"FSLN By Segment";#N/A,#N/A,FALSE,"FSLN By OC"}</definedName>
    <definedName name="testy3" hidden="1">{#N/A,#N/A,FALSE,"Div";#N/A,#N/A,FALSE,"Process";#N/A,#N/A,FALSE,"Summary"}</definedName>
    <definedName name="Total_Weeks">Estimate_Factors!$C$27</definedName>
    <definedName name="TRAVEL">#REF!</definedName>
    <definedName name="wrn.Driver." hidden="1">{#N/A,#N/A,FALSE,"Order YTD";#N/A,#N/A,FALSE,"Inquiry";#N/A,#N/A,FALSE,"Space";#N/A,#N/A,FALSE,"Move YTD";#N/A,#N/A,FALSE,"Transport";#N/A,#N/A,FALSE,"Cost Claim&amp;Collect";#N/A,#N/A,FALSE,"EUS, Bill, Rebate";#N/A,#N/A,FALSE,"Contact";#N/A,#N/A,FALSE,"Sales";#N/A,#N/A,FALSE,"Govt Oper";#N/A,#N/A,FALSE,"Corp Part";#N/A,#N/A,FALSE,"MIC"}</definedName>
    <definedName name="wrn.FSLN." hidden="1">{#N/A,#N/A,FALSE,"FSLN By Segment";#N/A,#N/A,FALSE,"FSLN By OC"}</definedName>
    <definedName name="wrn.Process._.Cost." hidden="1">{#N/A,#N/A,FALSE,"Div";#N/A,#N/A,FALSE,"Process";#N/A,#N/A,FALSE,"Summary"}</definedName>
  </definedNames>
  <calcPr calcId="152511"/>
  <customWorkbookViews>
    <customWorkbookView name="Amit Gupta - Personal View" guid="{1C74AF1A-96BB-44B6-B296-C6A0CFEBB66F}" mergeInterval="0" personalView="1" maximized="1" windowWidth="1020" windowHeight="592" tabRatio="799" activeSheetId="2" showComments="commIndAndComment"/>
  </customWorkbookViews>
</workbook>
</file>

<file path=xl/calcChain.xml><?xml version="1.0" encoding="utf-8"?>
<calcChain xmlns="http://schemas.openxmlformats.org/spreadsheetml/2006/main">
  <c r="W21" i="23" l="1"/>
  <c r="V21" i="23"/>
  <c r="T21" i="23"/>
  <c r="S21" i="23"/>
  <c r="Q21" i="23"/>
  <c r="P21" i="23"/>
  <c r="N21" i="23"/>
  <c r="M21" i="23"/>
  <c r="K21" i="23"/>
  <c r="J21" i="23"/>
  <c r="W20" i="23"/>
  <c r="V20" i="23"/>
  <c r="T20" i="23"/>
  <c r="S20" i="23"/>
  <c r="Q20" i="23"/>
  <c r="P20" i="23"/>
  <c r="O20" i="23" s="1"/>
  <c r="N20" i="23"/>
  <c r="M20" i="23"/>
  <c r="K20" i="23"/>
  <c r="J20" i="23"/>
  <c r="W19" i="23"/>
  <c r="V19" i="23"/>
  <c r="T19" i="23"/>
  <c r="S19" i="23"/>
  <c r="R19" i="23" s="1"/>
  <c r="Q19" i="23"/>
  <c r="P19" i="23"/>
  <c r="N19" i="23"/>
  <c r="M19" i="23"/>
  <c r="K19" i="23"/>
  <c r="J19" i="23"/>
  <c r="W18" i="23"/>
  <c r="V18" i="23"/>
  <c r="T18" i="23"/>
  <c r="S18" i="23"/>
  <c r="Q18" i="23"/>
  <c r="P18" i="23"/>
  <c r="N18" i="23"/>
  <c r="M18" i="23"/>
  <c r="K18" i="23"/>
  <c r="J18" i="23"/>
  <c r="R18" i="23" l="1"/>
  <c r="I19" i="23"/>
  <c r="U19" i="23"/>
  <c r="L20" i="23"/>
  <c r="R20" i="23"/>
  <c r="U21" i="23"/>
  <c r="Z20" i="23"/>
  <c r="Y18" i="23"/>
  <c r="Z21" i="23"/>
  <c r="O21" i="23"/>
  <c r="Z19" i="23"/>
  <c r="I21" i="23"/>
  <c r="U18" i="23"/>
  <c r="L19" i="23"/>
  <c r="Y21" i="23"/>
  <c r="R21" i="23"/>
  <c r="U20" i="23"/>
  <c r="Y20" i="23"/>
  <c r="I20" i="23"/>
  <c r="O19" i="23"/>
  <c r="L21" i="23"/>
  <c r="O18" i="23"/>
  <c r="Z18" i="23"/>
  <c r="L18" i="23"/>
  <c r="Y19" i="23"/>
  <c r="I18" i="23"/>
  <c r="C27" i="3"/>
  <c r="N18" i="3"/>
  <c r="M18" i="3"/>
  <c r="L18" i="3"/>
  <c r="K18" i="3"/>
  <c r="J18" i="3"/>
  <c r="I18" i="3"/>
  <c r="H18" i="3"/>
  <c r="G18" i="3"/>
  <c r="F18" i="3"/>
  <c r="D18" i="3"/>
  <c r="E18" i="3"/>
  <c r="C18" i="3"/>
  <c r="X18" i="23" l="1"/>
  <c r="X21" i="23"/>
  <c r="X20" i="23"/>
  <c r="X19" i="23"/>
  <c r="W30" i="23"/>
  <c r="V30" i="23"/>
  <c r="T30" i="23"/>
  <c r="S30" i="23"/>
  <c r="Q30" i="23"/>
  <c r="P30" i="23"/>
  <c r="N30" i="23"/>
  <c r="M30" i="23"/>
  <c r="K30" i="23"/>
  <c r="J30" i="23"/>
  <c r="W29" i="23"/>
  <c r="V29" i="23"/>
  <c r="T29" i="23"/>
  <c r="S29" i="23"/>
  <c r="Q29" i="23"/>
  <c r="P29" i="23"/>
  <c r="N29" i="23"/>
  <c r="M29" i="23"/>
  <c r="K29" i="23"/>
  <c r="J29" i="23"/>
  <c r="W28" i="23"/>
  <c r="W36" i="23" s="1"/>
  <c r="V28" i="23"/>
  <c r="T28" i="23"/>
  <c r="S28" i="23"/>
  <c r="Q28" i="23"/>
  <c r="Q36" i="23" s="1"/>
  <c r="P28" i="23"/>
  <c r="N28" i="23"/>
  <c r="M28" i="23"/>
  <c r="K28" i="23"/>
  <c r="K36" i="23" s="1"/>
  <c r="J28" i="23"/>
  <c r="W27" i="23"/>
  <c r="V27" i="23"/>
  <c r="T27" i="23"/>
  <c r="S27" i="23"/>
  <c r="Q27" i="23"/>
  <c r="P27" i="23"/>
  <c r="N27" i="23"/>
  <c r="M27" i="23"/>
  <c r="K27" i="23"/>
  <c r="J27" i="23"/>
  <c r="W26" i="23"/>
  <c r="V26" i="23"/>
  <c r="T26" i="23"/>
  <c r="S26" i="23"/>
  <c r="Q26" i="23"/>
  <c r="P26" i="23"/>
  <c r="N26" i="23"/>
  <c r="M26" i="23"/>
  <c r="K26" i="23"/>
  <c r="J26" i="23"/>
  <c r="W25" i="23"/>
  <c r="V25" i="23"/>
  <c r="T25" i="23"/>
  <c r="S25" i="23"/>
  <c r="Q25" i="23"/>
  <c r="P25" i="23"/>
  <c r="N25" i="23"/>
  <c r="M25" i="23"/>
  <c r="K25" i="23"/>
  <c r="J25" i="23"/>
  <c r="W24" i="23"/>
  <c r="V24" i="23"/>
  <c r="T24" i="23"/>
  <c r="S24" i="23"/>
  <c r="Q24" i="23"/>
  <c r="P24" i="23"/>
  <c r="N24" i="23"/>
  <c r="M24" i="23"/>
  <c r="K24" i="23"/>
  <c r="J24" i="23"/>
  <c r="W23" i="23"/>
  <c r="V23" i="23"/>
  <c r="T23" i="23"/>
  <c r="S23" i="23"/>
  <c r="Q23" i="23"/>
  <c r="P23" i="23"/>
  <c r="N23" i="23"/>
  <c r="M23" i="23"/>
  <c r="K23" i="23"/>
  <c r="J23" i="23"/>
  <c r="W22" i="23"/>
  <c r="V22" i="23"/>
  <c r="T22" i="23"/>
  <c r="S22" i="23"/>
  <c r="Q22" i="23"/>
  <c r="P22" i="23"/>
  <c r="N22" i="23"/>
  <c r="M22" i="23"/>
  <c r="K22" i="23"/>
  <c r="J22" i="23"/>
  <c r="W17" i="23"/>
  <c r="V17" i="23"/>
  <c r="T17" i="23"/>
  <c r="S17" i="23"/>
  <c r="Q17" i="23"/>
  <c r="P17" i="23"/>
  <c r="N17" i="23"/>
  <c r="M17" i="23"/>
  <c r="K17" i="23"/>
  <c r="J17" i="23"/>
  <c r="W16" i="23"/>
  <c r="V16" i="23"/>
  <c r="T16" i="23"/>
  <c r="S16" i="23"/>
  <c r="Q16" i="23"/>
  <c r="P16" i="23"/>
  <c r="N16" i="23"/>
  <c r="M16" i="23"/>
  <c r="K16" i="23"/>
  <c r="J16" i="23"/>
  <c r="W15" i="23"/>
  <c r="V15" i="23"/>
  <c r="T15" i="23"/>
  <c r="S15" i="23"/>
  <c r="Q15" i="23"/>
  <c r="P15" i="23"/>
  <c r="N15" i="23"/>
  <c r="M15" i="23"/>
  <c r="K15" i="23"/>
  <c r="J15" i="23"/>
  <c r="W14" i="23"/>
  <c r="V14" i="23"/>
  <c r="T14" i="23"/>
  <c r="S14" i="23"/>
  <c r="Q14" i="23"/>
  <c r="P14" i="23"/>
  <c r="N14" i="23"/>
  <c r="M14" i="23"/>
  <c r="K14" i="23"/>
  <c r="J14" i="23"/>
  <c r="W13" i="23"/>
  <c r="V13" i="23"/>
  <c r="T13" i="23"/>
  <c r="S13" i="23"/>
  <c r="Q13" i="23"/>
  <c r="P13" i="23"/>
  <c r="N13" i="23"/>
  <c r="M13" i="23"/>
  <c r="K13" i="23"/>
  <c r="J13" i="23"/>
  <c r="W12" i="23"/>
  <c r="V12" i="23"/>
  <c r="T12" i="23"/>
  <c r="S12" i="23"/>
  <c r="Q12" i="23"/>
  <c r="P12" i="23"/>
  <c r="N12" i="23"/>
  <c r="M12" i="23"/>
  <c r="K12" i="23"/>
  <c r="J12" i="23"/>
  <c r="J36" i="23" l="1"/>
  <c r="P36" i="23"/>
  <c r="V36" i="23"/>
  <c r="M36" i="23"/>
  <c r="S36" i="23"/>
  <c r="N36" i="23"/>
  <c r="T36" i="23"/>
  <c r="R22" i="23"/>
  <c r="O23" i="23"/>
  <c r="L24" i="23"/>
  <c r="O25" i="23"/>
  <c r="R26" i="23"/>
  <c r="L28" i="23"/>
  <c r="O29" i="23"/>
  <c r="L30" i="23"/>
  <c r="R30" i="23"/>
  <c r="I16" i="23"/>
  <c r="R17" i="23"/>
  <c r="L23" i="23"/>
  <c r="R23" i="23"/>
  <c r="O30" i="23"/>
  <c r="Z30" i="23"/>
  <c r="Y30" i="23"/>
  <c r="U30" i="23"/>
  <c r="L29" i="23"/>
  <c r="R29" i="23"/>
  <c r="I30" i="23"/>
  <c r="U26" i="23"/>
  <c r="I26" i="23"/>
  <c r="U24" i="23"/>
  <c r="Z16" i="23"/>
  <c r="R15" i="23"/>
  <c r="R14" i="23"/>
  <c r="R13" i="23"/>
  <c r="I12" i="23"/>
  <c r="R12" i="23"/>
  <c r="I22" i="23"/>
  <c r="R28" i="23"/>
  <c r="O15" i="23"/>
  <c r="L22" i="23"/>
  <c r="I28" i="23"/>
  <c r="U28" i="23"/>
  <c r="I14" i="23"/>
  <c r="L15" i="23"/>
  <c r="O17" i="23"/>
  <c r="U17" i="23"/>
  <c r="Y17" i="23"/>
  <c r="L25" i="23"/>
  <c r="Z26" i="23"/>
  <c r="O27" i="23"/>
  <c r="U27" i="23"/>
  <c r="R24" i="23"/>
  <c r="Y27" i="23"/>
  <c r="R27" i="23"/>
  <c r="Z28" i="23"/>
  <c r="Z22" i="23"/>
  <c r="I24" i="23"/>
  <c r="O24" i="23"/>
  <c r="Z25" i="23"/>
  <c r="Y29" i="23"/>
  <c r="U29" i="23"/>
  <c r="Y13" i="23"/>
  <c r="Z14" i="23"/>
  <c r="U16" i="23"/>
  <c r="O26" i="23"/>
  <c r="Z27" i="23"/>
  <c r="U14" i="23"/>
  <c r="R16" i="23"/>
  <c r="U22" i="23"/>
  <c r="L26" i="23"/>
  <c r="L27" i="23"/>
  <c r="O28" i="23"/>
  <c r="Z29" i="23"/>
  <c r="Y26" i="23"/>
  <c r="Y28" i="23"/>
  <c r="U12" i="23"/>
  <c r="Z15" i="23"/>
  <c r="Y23" i="23"/>
  <c r="U23" i="23"/>
  <c r="O16" i="23"/>
  <c r="Z17" i="23"/>
  <c r="Z24" i="23"/>
  <c r="Y25" i="23"/>
  <c r="U25" i="23"/>
  <c r="I27" i="23"/>
  <c r="I29" i="23"/>
  <c r="Z12" i="23"/>
  <c r="O13" i="23"/>
  <c r="U13" i="23"/>
  <c r="L14" i="23"/>
  <c r="Y15" i="23"/>
  <c r="U15" i="23"/>
  <c r="L16" i="23"/>
  <c r="L17" i="23"/>
  <c r="O22" i="23"/>
  <c r="Z23" i="23"/>
  <c r="R25" i="23"/>
  <c r="Y16" i="23"/>
  <c r="Y22" i="23"/>
  <c r="Y24" i="23"/>
  <c r="O12" i="23"/>
  <c r="Z13" i="23"/>
  <c r="I15" i="23"/>
  <c r="I17" i="23"/>
  <c r="I23" i="23"/>
  <c r="I25" i="23"/>
  <c r="L12" i="23"/>
  <c r="L13" i="23"/>
  <c r="O14" i="23"/>
  <c r="Y12" i="23"/>
  <c r="Y14" i="23"/>
  <c r="I13" i="23"/>
  <c r="B64" i="15"/>
  <c r="B55" i="15"/>
  <c r="B43" i="15"/>
  <c r="B42" i="15"/>
  <c r="Z7" i="23"/>
  <c r="Y7" i="23"/>
  <c r="W7" i="23"/>
  <c r="V7" i="23"/>
  <c r="T7" i="23"/>
  <c r="S7" i="23"/>
  <c r="Q7" i="23"/>
  <c r="P7" i="23"/>
  <c r="N7" i="23"/>
  <c r="M7" i="23"/>
  <c r="K7" i="23"/>
  <c r="J7" i="23"/>
  <c r="Z36" i="23" l="1"/>
  <c r="X24" i="23"/>
  <c r="X23" i="23"/>
  <c r="X30" i="23"/>
  <c r="D37" i="15" s="1" a="1"/>
  <c r="X27" i="23"/>
  <c r="X29" i="23"/>
  <c r="X16" i="23"/>
  <c r="X13" i="23"/>
  <c r="X26" i="23"/>
  <c r="X25" i="23"/>
  <c r="X12" i="23"/>
  <c r="X28" i="23"/>
  <c r="X14" i="23"/>
  <c r="X17" i="23"/>
  <c r="X22" i="23"/>
  <c r="X15" i="23"/>
  <c r="D11" i="15" a="1"/>
  <c r="D11" i="15" s="1"/>
  <c r="D10" i="15" a="1"/>
  <c r="D10" i="15" s="1"/>
  <c r="D9" i="15" a="1"/>
  <c r="D9" i="15" s="1"/>
  <c r="D15" i="15" a="1"/>
  <c r="D15" i="15" s="1"/>
  <c r="D14" i="15" a="1"/>
  <c r="D14" i="15" s="1"/>
  <c r="D13" i="15" a="1"/>
  <c r="D13" i="15" s="1"/>
  <c r="D19" i="15" a="1"/>
  <c r="D19" i="15" s="1"/>
  <c r="D18" i="15" a="1"/>
  <c r="D18" i="15" s="1"/>
  <c r="D17" i="15" a="1"/>
  <c r="D17" i="15" s="1"/>
  <c r="D22" i="15" a="1"/>
  <c r="D22" i="15" s="1"/>
  <c r="D23" i="15" a="1"/>
  <c r="D23" i="15" s="1"/>
  <c r="D21" i="15" a="1"/>
  <c r="D21" i="15" s="1"/>
  <c r="E13" i="3"/>
  <c r="M13" i="3"/>
  <c r="N13" i="3"/>
  <c r="L13" i="3"/>
  <c r="J13" i="3"/>
  <c r="K13" i="3"/>
  <c r="I13" i="3"/>
  <c r="G13" i="3"/>
  <c r="H13" i="3"/>
  <c r="F13" i="3"/>
  <c r="D13" i="3"/>
  <c r="C13" i="3"/>
  <c r="N19" i="3"/>
  <c r="M19" i="3"/>
  <c r="L19" i="3"/>
  <c r="K19" i="3"/>
  <c r="J19" i="3"/>
  <c r="I19" i="3"/>
  <c r="H19" i="3"/>
  <c r="G19" i="3"/>
  <c r="F19" i="3"/>
  <c r="D37" i="15" l="1"/>
  <c r="C37" i="15" s="1"/>
  <c r="W31" i="23"/>
  <c r="M8" i="23"/>
  <c r="M10" i="23"/>
  <c r="P8" i="23"/>
  <c r="P10" i="23"/>
  <c r="S8" i="23"/>
  <c r="S10" i="23"/>
  <c r="V8" i="23"/>
  <c r="V10" i="23"/>
  <c r="N8" i="23"/>
  <c r="N10" i="23"/>
  <c r="Q8" i="23"/>
  <c r="Q10" i="23"/>
  <c r="T8" i="23"/>
  <c r="T10" i="23"/>
  <c r="W8" i="23"/>
  <c r="W10" i="23"/>
  <c r="M9" i="23"/>
  <c r="M11" i="23"/>
  <c r="M32" i="23" s="1"/>
  <c r="M31" i="23"/>
  <c r="P9" i="23"/>
  <c r="P11" i="23"/>
  <c r="P32" i="23" s="1"/>
  <c r="P31" i="23"/>
  <c r="S9" i="23"/>
  <c r="S11" i="23"/>
  <c r="S32" i="23" s="1"/>
  <c r="S31" i="23"/>
  <c r="V9" i="23"/>
  <c r="V11" i="23"/>
  <c r="V32" i="23" s="1"/>
  <c r="V31" i="23"/>
  <c r="N9" i="23"/>
  <c r="N11" i="23"/>
  <c r="N32" i="23" s="1"/>
  <c r="N31" i="23"/>
  <c r="Q9" i="23"/>
  <c r="Q11" i="23"/>
  <c r="Q32" i="23" s="1"/>
  <c r="Q31" i="23"/>
  <c r="T9" i="23"/>
  <c r="T11" i="23"/>
  <c r="T32" i="23" s="1"/>
  <c r="T31" i="23"/>
  <c r="W9" i="23"/>
  <c r="W11" i="23"/>
  <c r="W32" i="23" s="1"/>
  <c r="J31" i="23"/>
  <c r="J9" i="23"/>
  <c r="K31" i="23"/>
  <c r="K9" i="23"/>
  <c r="J8" i="23"/>
  <c r="K10" i="23"/>
  <c r="J11" i="23"/>
  <c r="J32" i="23" s="1"/>
  <c r="K11" i="23"/>
  <c r="K32" i="23" s="1"/>
  <c r="K8" i="23"/>
  <c r="J10" i="23"/>
  <c r="G10" i="24"/>
  <c r="F10" i="24"/>
  <c r="E10" i="24"/>
  <c r="D10" i="24"/>
  <c r="C10" i="24"/>
  <c r="C19" i="3"/>
  <c r="D19" i="3"/>
  <c r="E19" i="3"/>
  <c r="Y32" i="23" l="1"/>
  <c r="Z32" i="23"/>
  <c r="W44" i="23"/>
  <c r="W40" i="23"/>
  <c r="W41" i="23" s="1"/>
  <c r="M40" i="23"/>
  <c r="M44" i="23"/>
  <c r="K44" i="23"/>
  <c r="K40" i="23"/>
  <c r="N40" i="23"/>
  <c r="N41" i="23" s="1"/>
  <c r="N44" i="23"/>
  <c r="N45" i="23" s="1"/>
  <c r="P44" i="23"/>
  <c r="P40" i="23"/>
  <c r="J44" i="23"/>
  <c r="J40" i="23"/>
  <c r="Q44" i="23"/>
  <c r="Q40" i="23"/>
  <c r="Q41" i="23" s="1"/>
  <c r="S40" i="23"/>
  <c r="S44" i="23"/>
  <c r="T40" i="23"/>
  <c r="T41" i="23" s="1"/>
  <c r="T44" i="23"/>
  <c r="V44" i="23"/>
  <c r="V40" i="23"/>
  <c r="W33" i="23"/>
  <c r="N33" i="23"/>
  <c r="Q33" i="23"/>
  <c r="T33" i="23"/>
  <c r="T37" i="23"/>
  <c r="N37" i="23"/>
  <c r="W37" i="23"/>
  <c r="Q37" i="23"/>
  <c r="U10" i="23"/>
  <c r="U9" i="23"/>
  <c r="U31" i="23"/>
  <c r="R31" i="23"/>
  <c r="L9" i="23"/>
  <c r="R8" i="23"/>
  <c r="L10" i="23"/>
  <c r="Y11" i="23"/>
  <c r="R10" i="23"/>
  <c r="L8" i="23"/>
  <c r="R9" i="23"/>
  <c r="I9" i="23"/>
  <c r="O8" i="23"/>
  <c r="R11" i="23"/>
  <c r="L31" i="23"/>
  <c r="U8" i="23"/>
  <c r="O10" i="23"/>
  <c r="I8" i="23"/>
  <c r="I31" i="23"/>
  <c r="L11" i="23"/>
  <c r="I11" i="23"/>
  <c r="Y10" i="23"/>
  <c r="I10" i="23"/>
  <c r="Z8" i="23"/>
  <c r="U11" i="23"/>
  <c r="O11" i="23"/>
  <c r="Z10" i="23"/>
  <c r="O9" i="23"/>
  <c r="Y31" i="23"/>
  <c r="Y9" i="23"/>
  <c r="Z11" i="23"/>
  <c r="Y8" i="23"/>
  <c r="Z31" i="23"/>
  <c r="Z9" i="23"/>
  <c r="O31" i="23"/>
  <c r="D12" i="15"/>
  <c r="D8" i="15"/>
  <c r="D16" i="15"/>
  <c r="D20" i="15"/>
  <c r="C67" i="15" l="1"/>
  <c r="N46" i="23"/>
  <c r="N47" i="23" s="1"/>
  <c r="N42" i="23"/>
  <c r="N43" i="23" s="1"/>
  <c r="W42" i="23"/>
  <c r="W43" i="23" s="1"/>
  <c r="T42" i="23"/>
  <c r="T43" i="23" s="1"/>
  <c r="Q38" i="23"/>
  <c r="Q39" i="23" s="1"/>
  <c r="T34" i="23"/>
  <c r="T35" i="23" s="1"/>
  <c r="W38" i="23"/>
  <c r="W39" i="23" s="1"/>
  <c r="Q34" i="23"/>
  <c r="Q35" i="23" s="1"/>
  <c r="Q42" i="23"/>
  <c r="Q43" i="23" s="1"/>
  <c r="N38" i="23"/>
  <c r="N39" i="23" s="1"/>
  <c r="N34" i="23"/>
  <c r="N35" i="23" s="1"/>
  <c r="T38" i="23"/>
  <c r="T39" i="23" s="1"/>
  <c r="W34" i="23"/>
  <c r="W35" i="23" s="1"/>
  <c r="R32" i="23"/>
  <c r="S33" i="23"/>
  <c r="S34" i="23" s="1"/>
  <c r="S35" i="23" s="1"/>
  <c r="K33" i="23"/>
  <c r="K34" i="23" s="1"/>
  <c r="K35" i="23" s="1"/>
  <c r="V33" i="23"/>
  <c r="V34" i="23" s="1"/>
  <c r="V35" i="23" s="1"/>
  <c r="U32" i="23"/>
  <c r="J33" i="23"/>
  <c r="J34" i="23" s="1"/>
  <c r="J35" i="23" s="1"/>
  <c r="I32" i="23"/>
  <c r="L32" i="23"/>
  <c r="M33" i="23"/>
  <c r="M34" i="23" s="1"/>
  <c r="M35" i="23" s="1"/>
  <c r="O32" i="23"/>
  <c r="P33" i="23"/>
  <c r="P34" i="23" s="1"/>
  <c r="P35" i="23" s="1"/>
  <c r="Y36" i="23"/>
  <c r="I36" i="23"/>
  <c r="J37" i="23"/>
  <c r="J38" i="23" s="1"/>
  <c r="J39" i="23" s="1"/>
  <c r="K37" i="23"/>
  <c r="K38" i="23" s="1"/>
  <c r="K39" i="23" s="1"/>
  <c r="O36" i="23"/>
  <c r="P37" i="23"/>
  <c r="P38" i="23" s="1"/>
  <c r="P39" i="23" s="1"/>
  <c r="V37" i="23"/>
  <c r="V38" i="23" s="1"/>
  <c r="V39" i="23" s="1"/>
  <c r="U36" i="23"/>
  <c r="R36" i="23"/>
  <c r="S37" i="23"/>
  <c r="S38" i="23" s="1"/>
  <c r="S39" i="23" s="1"/>
  <c r="M37" i="23"/>
  <c r="M38" i="23" s="1"/>
  <c r="M39" i="23" s="1"/>
  <c r="L36" i="23"/>
  <c r="O40" i="23"/>
  <c r="P41" i="23"/>
  <c r="P42" i="23" s="1"/>
  <c r="P43" i="23" s="1"/>
  <c r="R40" i="23"/>
  <c r="S41" i="23"/>
  <c r="S42" i="23" s="1"/>
  <c r="S43" i="23" s="1"/>
  <c r="U40" i="23"/>
  <c r="V41" i="23"/>
  <c r="V42" i="23" s="1"/>
  <c r="V43" i="23" s="1"/>
  <c r="Z40" i="23"/>
  <c r="K41" i="23"/>
  <c r="K42" i="23" s="1"/>
  <c r="K43" i="23" s="1"/>
  <c r="J41" i="23"/>
  <c r="J42" i="23" s="1"/>
  <c r="J43" i="23" s="1"/>
  <c r="Y40" i="23"/>
  <c r="I40" i="23"/>
  <c r="L40" i="23"/>
  <c r="M41" i="23"/>
  <c r="M42" i="23" s="1"/>
  <c r="M43" i="23" s="1"/>
  <c r="X8" i="23"/>
  <c r="X11" i="23"/>
  <c r="D67" i="15"/>
  <c r="X31" i="23"/>
  <c r="X10" i="23"/>
  <c r="X9" i="23"/>
  <c r="T45" i="23"/>
  <c r="D69" i="15"/>
  <c r="S45" i="23"/>
  <c r="D60" i="15"/>
  <c r="V45" i="23"/>
  <c r="D61" i="15"/>
  <c r="W45" i="23"/>
  <c r="D70" i="15"/>
  <c r="Q45" i="23"/>
  <c r="D68" i="15"/>
  <c r="P45" i="23"/>
  <c r="D59" i="15"/>
  <c r="K45" i="23"/>
  <c r="K46" i="23" s="1"/>
  <c r="K47" i="23" s="1"/>
  <c r="Z44" i="23"/>
  <c r="D43" i="15" s="1"/>
  <c r="D66" i="15"/>
  <c r="J45" i="23"/>
  <c r="J46" i="23" s="1"/>
  <c r="J47" i="23" s="1"/>
  <c r="D57" i="15"/>
  <c r="Y44" i="23"/>
  <c r="D42" i="15" s="1"/>
  <c r="M45" i="23"/>
  <c r="M46" i="23" s="1"/>
  <c r="M47" i="23" s="1"/>
  <c r="D58" i="15"/>
  <c r="D24" i="15"/>
  <c r="C29" i="15" s="1"/>
  <c r="L44" i="23"/>
  <c r="D49" i="15" s="1"/>
  <c r="I44" i="23"/>
  <c r="D48" i="15" s="1"/>
  <c r="R44" i="23"/>
  <c r="D51" i="15" s="1"/>
  <c r="U44" i="23"/>
  <c r="D52" i="15" s="1"/>
  <c r="O44" i="23"/>
  <c r="D50" i="15" s="1"/>
  <c r="C68" i="15" l="1"/>
  <c r="Q46" i="23"/>
  <c r="Q47" i="23" s="1"/>
  <c r="C61" i="15"/>
  <c r="V46" i="23"/>
  <c r="V47" i="23" s="1"/>
  <c r="C69" i="15"/>
  <c r="T46" i="23"/>
  <c r="T47" i="23" s="1"/>
  <c r="I46" i="23"/>
  <c r="L46" i="23"/>
  <c r="L47" i="23"/>
  <c r="C59" i="15"/>
  <c r="P46" i="23"/>
  <c r="P47" i="23" s="1"/>
  <c r="C70" i="15"/>
  <c r="W46" i="23"/>
  <c r="W47" i="23" s="1"/>
  <c r="C60" i="15"/>
  <c r="S46" i="23"/>
  <c r="S47" i="23" s="1"/>
  <c r="U41" i="23"/>
  <c r="L41" i="23"/>
  <c r="Z41" i="23"/>
  <c r="Z42" i="23" s="1"/>
  <c r="Z43" i="23" s="1"/>
  <c r="I42" i="23"/>
  <c r="R41" i="23"/>
  <c r="O41" i="23"/>
  <c r="R37" i="23"/>
  <c r="O37" i="23"/>
  <c r="Z37" i="23"/>
  <c r="Z38" i="23" s="1"/>
  <c r="Z39" i="23" s="1"/>
  <c r="I38" i="23"/>
  <c r="L37" i="23"/>
  <c r="U37" i="23"/>
  <c r="O33" i="23"/>
  <c r="U33" i="23"/>
  <c r="Z33" i="23"/>
  <c r="Z34" i="23" s="1"/>
  <c r="Z35" i="23" s="1"/>
  <c r="L33" i="23"/>
  <c r="R33" i="23"/>
  <c r="Y33" i="23"/>
  <c r="Y34" i="23" s="1"/>
  <c r="Y35" i="23" s="1"/>
  <c r="I33" i="23"/>
  <c r="X32" i="23"/>
  <c r="Y37" i="23"/>
  <c r="Y38" i="23" s="1"/>
  <c r="I37" i="23"/>
  <c r="X36" i="23"/>
  <c r="Y41" i="23"/>
  <c r="Y42" i="23" s="1"/>
  <c r="I41" i="23"/>
  <c r="X40" i="23"/>
  <c r="D36" i="15" a="1"/>
  <c r="D36" i="15" s="1"/>
  <c r="C36" i="15" s="1"/>
  <c r="D35" i="15" a="1"/>
  <c r="D35" i="15" s="1"/>
  <c r="C35" i="15" s="1"/>
  <c r="D34" i="15" a="1"/>
  <c r="D34" i="15" s="1"/>
  <c r="C34" i="15" s="1"/>
  <c r="U45" i="23"/>
  <c r="C52" i="15" s="1"/>
  <c r="L45" i="23"/>
  <c r="C49" i="15" s="1"/>
  <c r="C58" i="15"/>
  <c r="R45" i="23"/>
  <c r="C51" i="15" s="1"/>
  <c r="O45" i="23"/>
  <c r="C50" i="15" s="1"/>
  <c r="Z45" i="23"/>
  <c r="C66" i="15"/>
  <c r="C57" i="15"/>
  <c r="Y45" i="23"/>
  <c r="I45" i="23"/>
  <c r="C30" i="15"/>
  <c r="C27" i="15"/>
  <c r="C28" i="15"/>
  <c r="X44" i="23"/>
  <c r="X38" i="23" l="1"/>
  <c r="C43" i="15"/>
  <c r="Z46" i="23"/>
  <c r="Z47" i="23" s="1"/>
  <c r="X42" i="23"/>
  <c r="C42" i="15"/>
  <c r="Y46" i="23"/>
  <c r="Y47" i="23" s="1"/>
  <c r="X34" i="23"/>
  <c r="R46" i="23"/>
  <c r="R47" i="23"/>
  <c r="O47" i="23"/>
  <c r="O46" i="23"/>
  <c r="U47" i="23"/>
  <c r="U46" i="23"/>
  <c r="I47" i="23"/>
  <c r="I34" i="23"/>
  <c r="L42" i="23"/>
  <c r="L43" i="23"/>
  <c r="X41" i="23"/>
  <c r="R42" i="23"/>
  <c r="R43" i="23"/>
  <c r="Y43" i="23"/>
  <c r="U43" i="23"/>
  <c r="U42" i="23"/>
  <c r="O42" i="23"/>
  <c r="O43" i="23"/>
  <c r="L39" i="23"/>
  <c r="L38" i="23"/>
  <c r="Y39" i="23"/>
  <c r="R38" i="23"/>
  <c r="R39" i="23"/>
  <c r="O38" i="23"/>
  <c r="O39" i="23"/>
  <c r="X37" i="23"/>
  <c r="U38" i="23"/>
  <c r="U39" i="23"/>
  <c r="O34" i="23"/>
  <c r="O35" i="23"/>
  <c r="R34" i="23"/>
  <c r="R35" i="23"/>
  <c r="L34" i="23"/>
  <c r="U34" i="23"/>
  <c r="U35" i="23"/>
  <c r="X33" i="23"/>
  <c r="X45" i="23"/>
  <c r="C48" i="15"/>
  <c r="D38" i="15"/>
  <c r="C38" i="15"/>
  <c r="X39" i="23" l="1"/>
  <c r="X43" i="23"/>
  <c r="X47" i="23"/>
  <c r="X35" i="23"/>
  <c r="X46" i="23"/>
  <c r="I43" i="23"/>
  <c r="I39" i="23"/>
  <c r="L35" i="23"/>
  <c r="I35" i="23"/>
  <c r="D53" i="15"/>
  <c r="C53" i="15"/>
  <c r="D71" i="15" l="1"/>
  <c r="C71" i="15"/>
  <c r="C44" i="15" l="1"/>
  <c r="C62" i="15"/>
  <c r="D44" i="15"/>
  <c r="D62" i="15"/>
</calcChain>
</file>

<file path=xl/sharedStrings.xml><?xml version="1.0" encoding="utf-8"?>
<sst xmlns="http://schemas.openxmlformats.org/spreadsheetml/2006/main" count="180" uniqueCount="79">
  <si>
    <t>H</t>
  </si>
  <si>
    <t>L</t>
  </si>
  <si>
    <t>M</t>
  </si>
  <si>
    <t>Project Phase</t>
  </si>
  <si>
    <t>Design</t>
  </si>
  <si>
    <t>Construct</t>
  </si>
  <si>
    <t>Days</t>
  </si>
  <si>
    <t>Total</t>
  </si>
  <si>
    <t>Test</t>
  </si>
  <si>
    <t>TOTAL</t>
  </si>
  <si>
    <t>Hours</t>
  </si>
  <si>
    <t>Reports</t>
  </si>
  <si>
    <t>Interfaces</t>
  </si>
  <si>
    <t>Conversions</t>
  </si>
  <si>
    <t>Resource Type</t>
  </si>
  <si>
    <t>TOTALS</t>
  </si>
  <si>
    <t>Estimates by Resource Type</t>
  </si>
  <si>
    <t>Low</t>
  </si>
  <si>
    <t>Med</t>
  </si>
  <si>
    <t>High</t>
  </si>
  <si>
    <t>Enhancements</t>
  </si>
  <si>
    <t>Phase</t>
  </si>
  <si>
    <t>Estimates by Project Phase - TOTAL</t>
  </si>
  <si>
    <t>Complexity</t>
  </si>
  <si>
    <t>Count</t>
  </si>
  <si>
    <t>General Instructions</t>
  </si>
  <si>
    <t>Rework</t>
  </si>
  <si>
    <t>ESTIMATE DRIVERS</t>
  </si>
  <si>
    <t>DAYS</t>
  </si>
  <si>
    <t>HOURS</t>
  </si>
  <si>
    <t>Total Effort- HOURS:</t>
  </si>
  <si>
    <t>Number Of Hours in a Working Day</t>
  </si>
  <si>
    <t>Solution Type:
 (R,I,C,E)</t>
  </si>
  <si>
    <t>Complexity:
(L - Low, M - Med, H - High)</t>
  </si>
  <si>
    <t>Leverage %: 
(0 to 100%)</t>
  </si>
  <si>
    <t>Rqmts</t>
  </si>
  <si>
    <t>RQMTS</t>
  </si>
  <si>
    <t>DESIGN</t>
  </si>
  <si>
    <t>CONSTRUCT</t>
  </si>
  <si>
    <t>TEST</t>
  </si>
  <si>
    <t>REWORK</t>
  </si>
  <si>
    <t>TOTAL SOLUTION EFFORT</t>
  </si>
  <si>
    <t>% of Total</t>
  </si>
  <si>
    <t>Solution Type</t>
  </si>
  <si>
    <t>Estimates by Solution Type</t>
  </si>
  <si>
    <t>Lookup Value</t>
  </si>
  <si>
    <t>**NOTE: Each Column needs to sum to 100%.</t>
  </si>
  <si>
    <t>Copy this line and insert directly above to add more rows to the spreadsheet…</t>
  </si>
  <si>
    <t>Solution Classifications</t>
  </si>
  <si>
    <t>5.)  Review the 'Summary' tab for a basic summary analysis of solution counts &amp; effort estimates.</t>
  </si>
  <si>
    <t>1.)  Review and set/update the estimate parameters assigned for each intersection of solution classification and project phase in the 'Estimate_Factors' tab.</t>
  </si>
  <si>
    <t>2.)  Review and set/update the number of expected working hours in a day for the associated project on the 'Estimate_Factors' tab.</t>
  </si>
  <si>
    <t>Estimate Factors - Custom Solutions</t>
  </si>
  <si>
    <t>Estimate Distributions Across Resource Type</t>
  </si>
  <si>
    <t>3.)  Review and set/update the 'Effort_Splits' tab.  This tab is intended to identify how much of each estimate by phase should be allocated across the various resource types.</t>
  </si>
  <si>
    <t>BUSINESS ANALYST</t>
  </si>
  <si>
    <t>DEVELOPER</t>
  </si>
  <si>
    <t>4.)  Log all custom solutions on the 'Solution_Definition' tab.  Be sure to complete columns B,C,D,E, &amp; F for each row that is entered.  Columns D,E,&amp;F are critical for the related estimates to be automatically generated.</t>
  </si>
  <si>
    <t>Solution ID</t>
  </si>
  <si>
    <t>SDLC Solution Estimates</t>
  </si>
  <si>
    <t>Solution Name</t>
  </si>
  <si>
    <r>
      <t xml:space="preserve">Solution Description
</t>
    </r>
    <r>
      <rPr>
        <b/>
        <sz val="8"/>
        <color theme="0"/>
        <rFont val="Calibri"/>
        <family val="2"/>
        <scheme val="minor"/>
      </rPr>
      <t>(including Source -&gt; Target data flows for each import &amp; export for conversions and interfaces)</t>
    </r>
  </si>
  <si>
    <t>Object Type</t>
  </si>
  <si>
    <t>Number Of Days in a Working Week</t>
  </si>
  <si>
    <t>Development Team</t>
  </si>
  <si>
    <t>FTEs NEEDED TO MEET SCHEDULE</t>
  </si>
  <si>
    <t>DASHBOARD</t>
  </si>
  <si>
    <t>Number of Weeks For Rqmts Phase</t>
  </si>
  <si>
    <t>Number of Weeks For Design Phase</t>
  </si>
  <si>
    <t>Number of Weeks For Test Phase</t>
  </si>
  <si>
    <t>Number of Weeks For Build Phase</t>
  </si>
  <si>
    <t>Number of Weeks For Rework Phase</t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</si>
  <si>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 Test &amp; Rework # of Weeks Must Sum tto Total # of Weeks in Test Phase.</t>
    </r>
  </si>
  <si>
    <t>SINGLE FTE WEEKS</t>
  </si>
  <si>
    <t>Number of Weeks For Project SDLC</t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</si>
  <si>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Auto-calculated</t>
    </r>
  </si>
  <si>
    <t>TBD1</t>
  </si>
  <si>
    <t>TBD2</t>
  </si>
  <si>
    <t>TBD3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</si>
</sst>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.0"/>
    <numFmt numFmtId="165" formatCode="_(&quot;$&quot;\ * #,##0.00_);_(&quot;$&quot;\ * \(#,##0.00\);_(&quot;$&quot;\ * &quot;-&quot;??_);_(@_)"/>
    <numFmt numFmtId="166" formatCode="_(&quot;$&quot;* #,##0.0_);_(&quot;$&quot;* \(#,##0.0\);_(&quot;$&quot;* &quot;-&quot;?_);_(@_)"/>
    <numFmt numFmtId="167" formatCode="_([$€-2]* #,##0.00_);_([$€-2]* \(#,##0.00\);_([$€-2]* &quot;-&quot;??_)"/>
    <numFmt numFmtId="168" formatCode="_-* #,##0.0_-;\-* #,##0.0_-;_-* &quot;-&quot;??_-;_-@_-"/>
    <numFmt numFmtId="169" formatCode="&quot;IR£&quot;#,##0.00;[Red]\-&quot;IR£&quot;#,##0.00"/>
    <numFmt numFmtId="170" formatCode="_-* #,##0.00\ _f_-;\-* #,##0.00\ _f_-;_-* &quot;-&quot;??\ _f_-;_-@_-"/>
    <numFmt numFmtId="171" formatCode="#,##0.00_ ;\-#,##0.00\ "/>
    <numFmt numFmtId="172" formatCode="_(* #,##0.00_);_(* \(#,##0.00\);_(* &quot;n/a&quot;??_);_(@_)"/>
    <numFmt numFmtId="173" formatCode="0.0"/>
  </numFmts>
  <fonts count="34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 MT"/>
    </font>
    <font>
      <sz val="8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gray125">
        <bgColor theme="4"/>
      </patternFill>
    </fill>
    <fill>
      <patternFill patternType="gray06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8">
    <xf numFmtId="0" fontId="0" fillId="0" borderId="0"/>
    <xf numFmtId="0" fontId="4" fillId="0" borderId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5" fillId="0" borderId="0" applyFill="0" applyBorder="0" applyAlignment="0"/>
    <xf numFmtId="171" fontId="1" fillId="0" borderId="0" applyFill="0" applyBorder="0" applyAlignment="0"/>
    <xf numFmtId="171" fontId="5" fillId="0" borderId="0" applyFill="0" applyBorder="0" applyAlignment="0"/>
    <xf numFmtId="172" fontId="1" fillId="0" borderId="0" applyFill="0" applyBorder="0" applyAlignment="0"/>
    <xf numFmtId="171" fontId="5" fillId="0" borderId="0" applyFill="0" applyBorder="0" applyAlignment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6" fillId="0" borderId="1" applyFont="0" applyFill="0" applyBorder="0"/>
    <xf numFmtId="14" fontId="7" fillId="0" borderId="0" applyFill="0" applyBorder="0" applyAlignment="0"/>
    <xf numFmtId="164" fontId="2" fillId="2" borderId="1" applyFill="0">
      <alignment horizontal="right" vertical="center"/>
      <protection locked="0"/>
    </xf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1" fillId="0" borderId="0" applyFill="0" applyBorder="0" applyAlignment="0"/>
    <xf numFmtId="171" fontId="5" fillId="0" borderId="0" applyFill="0" applyBorder="0" applyAlignment="0"/>
    <xf numFmtId="167" fontId="8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1" fillId="0" borderId="0" applyFill="0" applyBorder="0" applyAlignment="0"/>
    <xf numFmtId="171" fontId="5" fillId="0" borderId="0" applyFill="0" applyBorder="0" applyAlignment="0"/>
    <xf numFmtId="165" fontId="1" fillId="0" borderId="0" applyFont="0" applyFill="0" applyBorder="0" applyAlignment="0" applyProtection="0"/>
    <xf numFmtId="169" fontId="1" fillId="0" borderId="0"/>
    <xf numFmtId="0" fontId="3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1" fillId="0" borderId="0" applyFill="0" applyBorder="0" applyAlignment="0"/>
    <xf numFmtId="171" fontId="5" fillId="0" borderId="0" applyFill="0" applyBorder="0" applyAlignment="0"/>
    <xf numFmtId="0" fontId="5" fillId="0" borderId="0" applyNumberFormat="0" applyFont="0" applyFill="0" applyBorder="0" applyAlignment="0" applyProtection="0">
      <alignment horizontal="left"/>
    </xf>
    <xf numFmtId="0" fontId="11" fillId="0" borderId="4">
      <alignment horizontal="center"/>
    </xf>
    <xf numFmtId="49" fontId="7" fillId="0" borderId="0" applyFill="0" applyBorder="0" applyAlignment="0"/>
    <xf numFmtId="172" fontId="1" fillId="0" borderId="0" applyFill="0" applyBorder="0" applyAlignment="0"/>
    <xf numFmtId="170" fontId="5" fillId="0" borderId="0" applyFill="0" applyBorder="0" applyAlignment="0"/>
    <xf numFmtId="0" fontId="12" fillId="0" borderId="0"/>
  </cellStyleXfs>
  <cellXfs count="195">
    <xf numFmtId="0" fontId="0" fillId="0" borderId="0" xfId="0"/>
    <xf numFmtId="0" fontId="14" fillId="0" borderId="0" xfId="32" applyFont="1" applyAlignment="1">
      <alignment wrapText="1"/>
    </xf>
    <xf numFmtId="0" fontId="14" fillId="0" borderId="0" xfId="32" applyFont="1"/>
    <xf numFmtId="0" fontId="15" fillId="0" borderId="0" xfId="32" applyFont="1" applyFill="1" applyBorder="1" applyAlignment="1"/>
    <xf numFmtId="0" fontId="14" fillId="0" borderId="0" xfId="32" applyFont="1" applyFill="1" applyBorder="1"/>
    <xf numFmtId="0" fontId="14" fillId="0" borderId="25" xfId="32" applyFont="1" applyBorder="1" applyAlignment="1">
      <alignment wrapText="1"/>
    </xf>
    <xf numFmtId="0" fontId="14" fillId="0" borderId="28" xfId="32" applyFont="1" applyFill="1" applyBorder="1" applyAlignment="1">
      <alignment wrapText="1"/>
    </xf>
    <xf numFmtId="0" fontId="14" fillId="0" borderId="28" xfId="32" applyFont="1" applyBorder="1" applyAlignment="1">
      <alignment wrapText="1"/>
    </xf>
    <xf numFmtId="0" fontId="14" fillId="0" borderId="29" xfId="32" applyFont="1" applyBorder="1" applyAlignment="1">
      <alignment wrapText="1"/>
    </xf>
    <xf numFmtId="0" fontId="16" fillId="0" borderId="0" xfId="0" applyFont="1" applyAlignment="1"/>
    <xf numFmtId="0" fontId="19" fillId="0" borderId="4" xfId="0" applyFont="1" applyBorder="1" applyAlignment="1"/>
    <xf numFmtId="0" fontId="19" fillId="0" borderId="4" xfId="0" applyFont="1" applyFill="1" applyBorder="1" applyAlignment="1"/>
    <xf numFmtId="0" fontId="16" fillId="0" borderId="0" xfId="0" applyFont="1" applyBorder="1" applyAlignment="1"/>
    <xf numFmtId="173" fontId="19" fillId="0" borderId="0" xfId="0" applyNumberFormat="1" applyFont="1" applyFill="1" applyBorder="1" applyAlignment="1">
      <alignment horizontal="center"/>
    </xf>
    <xf numFmtId="0" fontId="14" fillId="0" borderId="0" xfId="0" applyFont="1"/>
    <xf numFmtId="0" fontId="20" fillId="0" borderId="0" xfId="32" applyFont="1" applyAlignment="1">
      <alignment vertical="center" wrapText="1"/>
    </xf>
    <xf numFmtId="0" fontId="16" fillId="0" borderId="0" xfId="32" applyFont="1" applyAlignment="1">
      <alignment vertical="center" wrapText="1"/>
    </xf>
    <xf numFmtId="0" fontId="16" fillId="0" borderId="0" xfId="32" applyFont="1" applyAlignment="1">
      <alignment horizontal="left" vertical="center" wrapText="1"/>
    </xf>
    <xf numFmtId="0" fontId="21" fillId="0" borderId="0" xfId="32" applyFont="1" applyAlignment="1">
      <alignment horizontal="center" vertical="center" wrapText="1"/>
    </xf>
    <xf numFmtId="0" fontId="23" fillId="0" borderId="0" xfId="32" applyFont="1" applyFill="1" applyBorder="1" applyAlignment="1">
      <alignment vertical="center" wrapText="1"/>
    </xf>
    <xf numFmtId="0" fontId="14" fillId="0" borderId="0" xfId="32" applyFont="1" applyFill="1"/>
    <xf numFmtId="1" fontId="14" fillId="0" borderId="0" xfId="32" applyNumberFormat="1" applyFont="1"/>
    <xf numFmtId="173" fontId="13" fillId="7" borderId="13" xfId="32" applyNumberFormat="1" applyFont="1" applyFill="1" applyBorder="1" applyAlignment="1">
      <alignment horizontal="center" vertical="center" wrapText="1"/>
    </xf>
    <xf numFmtId="0" fontId="26" fillId="0" borderId="0" xfId="32" applyFont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25" fillId="0" borderId="29" xfId="0" applyFont="1" applyFill="1" applyBorder="1" applyAlignment="1">
      <alignment horizontal="left" vertical="center"/>
    </xf>
    <xf numFmtId="0" fontId="18" fillId="0" borderId="25" xfId="0" applyFont="1" applyBorder="1" applyAlignment="1"/>
    <xf numFmtId="0" fontId="18" fillId="0" borderId="28" xfId="0" applyFont="1" applyBorder="1" applyAlignment="1"/>
    <xf numFmtId="0" fontId="18" fillId="0" borderId="29" xfId="0" applyFont="1" applyBorder="1" applyAlignment="1"/>
    <xf numFmtId="0" fontId="18" fillId="0" borderId="23" xfId="0" applyFont="1" applyBorder="1" applyAlignment="1">
      <alignment horizontal="center" vertical="center" wrapText="1"/>
    </xf>
    <xf numFmtId="9" fontId="18" fillId="0" borderId="18" xfId="33" applyFont="1" applyBorder="1" applyAlignment="1">
      <alignment horizontal="center" vertical="center" wrapText="1"/>
    </xf>
    <xf numFmtId="173" fontId="14" fillId="0" borderId="23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9" fontId="18" fillId="0" borderId="7" xfId="33" applyFont="1" applyBorder="1" applyAlignment="1">
      <alignment horizontal="center" vertical="center" wrapText="1"/>
    </xf>
    <xf numFmtId="173" fontId="14" fillId="0" borderId="6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9" fontId="18" fillId="0" borderId="36" xfId="33" applyFont="1" applyBorder="1" applyAlignment="1">
      <alignment horizontal="center" vertical="center" wrapText="1"/>
    </xf>
    <xf numFmtId="173" fontId="14" fillId="0" borderId="8" xfId="0" applyNumberFormat="1" applyFont="1" applyBorder="1" applyAlignment="1">
      <alignment horizontal="center" vertical="center" wrapText="1"/>
    </xf>
    <xf numFmtId="9" fontId="14" fillId="0" borderId="25" xfId="32" applyNumberFormat="1" applyFont="1" applyBorder="1" applyAlignment="1">
      <alignment vertical="center" wrapText="1"/>
    </xf>
    <xf numFmtId="0" fontId="13" fillId="5" borderId="27" xfId="0" applyFont="1" applyFill="1" applyBorder="1" applyAlignment="1">
      <alignment horizontal="center" wrapText="1"/>
    </xf>
    <xf numFmtId="0" fontId="19" fillId="0" borderId="0" xfId="0" applyFont="1" applyFill="1" applyBorder="1" applyAlignment="1"/>
    <xf numFmtId="173" fontId="19" fillId="0" borderId="0" xfId="0" applyNumberFormat="1" applyFont="1" applyBorder="1" applyAlignment="1">
      <alignment horizontal="right" wrapText="1"/>
    </xf>
    <xf numFmtId="173" fontId="20" fillId="0" borderId="9" xfId="0" applyNumberFormat="1" applyFont="1" applyBorder="1" applyAlignment="1">
      <alignment horizontal="right" wrapText="1"/>
    </xf>
    <xf numFmtId="0" fontId="20" fillId="6" borderId="12" xfId="32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173" fontId="14" fillId="0" borderId="25" xfId="32" applyNumberFormat="1" applyFont="1" applyBorder="1" applyAlignment="1">
      <alignment vertical="center" wrapText="1"/>
    </xf>
    <xf numFmtId="173" fontId="14" fillId="0" borderId="28" xfId="32" applyNumberFormat="1" applyFont="1" applyBorder="1" applyAlignment="1">
      <alignment vertical="center" wrapText="1"/>
    </xf>
    <xf numFmtId="173" fontId="14" fillId="0" borderId="29" xfId="32" applyNumberFormat="1" applyFont="1" applyBorder="1" applyAlignment="1">
      <alignment vertical="center" wrapText="1"/>
    </xf>
    <xf numFmtId="0" fontId="29" fillId="7" borderId="9" xfId="32" applyFont="1" applyFill="1" applyBorder="1" applyAlignment="1">
      <alignment horizontal="center" vertical="center" wrapText="1"/>
    </xf>
    <xf numFmtId="173" fontId="30" fillId="0" borderId="6" xfId="0" applyNumberFormat="1" applyFont="1" applyBorder="1" applyAlignment="1">
      <alignment horizontal="center" vertical="center" wrapText="1"/>
    </xf>
    <xf numFmtId="173" fontId="30" fillId="0" borderId="8" xfId="0" applyNumberFormat="1" applyFont="1" applyBorder="1" applyAlignment="1">
      <alignment horizontal="center" vertical="center" wrapText="1"/>
    </xf>
    <xf numFmtId="173" fontId="29" fillId="7" borderId="5" xfId="32" applyNumberFormat="1" applyFont="1" applyFill="1" applyBorder="1" applyAlignment="1">
      <alignment horizontal="center" vertical="center" wrapText="1"/>
    </xf>
    <xf numFmtId="173" fontId="29" fillId="7" borderId="9" xfId="32" applyNumberFormat="1" applyFont="1" applyFill="1" applyBorder="1" applyAlignment="1">
      <alignment horizontal="center" vertical="center" wrapText="1"/>
    </xf>
    <xf numFmtId="9" fontId="14" fillId="0" borderId="29" xfId="32" applyNumberFormat="1" applyFont="1" applyBorder="1" applyAlignment="1">
      <alignment vertical="center" wrapText="1"/>
    </xf>
    <xf numFmtId="0" fontId="13" fillId="7" borderId="9" xfId="32" applyFont="1" applyFill="1" applyBorder="1"/>
    <xf numFmtId="0" fontId="17" fillId="7" borderId="10" xfId="32" applyFont="1" applyFill="1" applyBorder="1" applyAlignment="1">
      <alignment horizontal="center"/>
    </xf>
    <xf numFmtId="0" fontId="13" fillId="0" borderId="0" xfId="32" applyFont="1" applyFill="1" applyBorder="1" applyAlignment="1"/>
    <xf numFmtId="0" fontId="17" fillId="7" borderId="12" xfId="32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 wrapText="1"/>
    </xf>
    <xf numFmtId="0" fontId="17" fillId="7" borderId="27" xfId="0" applyFont="1" applyFill="1" applyBorder="1" applyAlignment="1">
      <alignment horizontal="center" wrapText="1"/>
    </xf>
    <xf numFmtId="0" fontId="24" fillId="0" borderId="0" xfId="32" applyFont="1" applyFill="1" applyBorder="1" applyAlignment="1"/>
    <xf numFmtId="0" fontId="17" fillId="7" borderId="21" xfId="0" applyFont="1" applyFill="1" applyBorder="1" applyAlignment="1">
      <alignment horizontal="center" wrapText="1"/>
    </xf>
    <xf numFmtId="9" fontId="18" fillId="0" borderId="0" xfId="32" applyNumberFormat="1" applyFont="1" applyBorder="1" applyAlignment="1"/>
    <xf numFmtId="9" fontId="18" fillId="0" borderId="26" xfId="32" applyNumberFormat="1" applyFont="1" applyBorder="1" applyAlignment="1"/>
    <xf numFmtId="9" fontId="18" fillId="0" borderId="19" xfId="32" applyNumberFormat="1" applyFont="1" applyBorder="1" applyAlignment="1"/>
    <xf numFmtId="9" fontId="18" fillId="0" borderId="30" xfId="32" applyNumberFormat="1" applyFont="1" applyBorder="1" applyAlignment="1"/>
    <xf numFmtId="0" fontId="17" fillId="7" borderId="16" xfId="0" applyFont="1" applyFill="1" applyBorder="1" applyAlignment="1">
      <alignment horizontal="center" wrapText="1"/>
    </xf>
    <xf numFmtId="0" fontId="17" fillId="7" borderId="34" xfId="32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 wrapText="1"/>
    </xf>
    <xf numFmtId="0" fontId="18" fillId="0" borderId="0" xfId="32" quotePrefix="1" applyFont="1"/>
    <xf numFmtId="173" fontId="30" fillId="0" borderId="23" xfId="0" applyNumberFormat="1" applyFont="1" applyBorder="1" applyAlignment="1">
      <alignment horizontal="center" vertical="center" wrapText="1"/>
    </xf>
    <xf numFmtId="173" fontId="14" fillId="0" borderId="25" xfId="0" applyNumberFormat="1" applyFont="1" applyBorder="1" applyAlignment="1">
      <alignment horizontal="center" vertical="center" wrapText="1"/>
    </xf>
    <xf numFmtId="173" fontId="14" fillId="0" borderId="28" xfId="0" applyNumberFormat="1" applyFont="1" applyBorder="1" applyAlignment="1">
      <alignment horizontal="center" vertical="center" wrapText="1"/>
    </xf>
    <xf numFmtId="173" fontId="14" fillId="0" borderId="29" xfId="0" applyNumberFormat="1" applyFont="1" applyBorder="1" applyAlignment="1">
      <alignment horizontal="center" vertical="center" wrapText="1"/>
    </xf>
    <xf numFmtId="0" fontId="16" fillId="0" borderId="40" xfId="32" applyFont="1" applyBorder="1" applyAlignment="1">
      <alignment vertical="center" wrapText="1"/>
    </xf>
    <xf numFmtId="0" fontId="16" fillId="0" borderId="40" xfId="32" applyFont="1" applyBorder="1" applyAlignment="1">
      <alignment horizontal="left" vertical="center" wrapText="1"/>
    </xf>
    <xf numFmtId="0" fontId="16" fillId="0" borderId="2" xfId="32" applyFont="1" applyBorder="1" applyAlignment="1">
      <alignment vertical="center" wrapText="1"/>
    </xf>
    <xf numFmtId="173" fontId="18" fillId="0" borderId="25" xfId="0" applyNumberFormat="1" applyFont="1" applyFill="1" applyBorder="1" applyAlignment="1">
      <alignment horizontal="center" wrapText="1"/>
    </xf>
    <xf numFmtId="173" fontId="18" fillId="0" borderId="15" xfId="0" applyNumberFormat="1" applyFont="1" applyFill="1" applyBorder="1" applyAlignment="1">
      <alignment horizontal="center" wrapText="1"/>
    </xf>
    <xf numFmtId="173" fontId="18" fillId="0" borderId="28" xfId="0" applyNumberFormat="1" applyFont="1" applyFill="1" applyBorder="1" applyAlignment="1">
      <alignment horizontal="center" wrapText="1"/>
    </xf>
    <xf numFmtId="173" fontId="18" fillId="0" borderId="29" xfId="0" applyNumberFormat="1" applyFont="1" applyFill="1" applyBorder="1" applyAlignment="1">
      <alignment horizontal="center" wrapText="1"/>
    </xf>
    <xf numFmtId="0" fontId="18" fillId="6" borderId="31" xfId="0" applyFont="1" applyFill="1" applyBorder="1" applyAlignment="1"/>
    <xf numFmtId="0" fontId="18" fillId="6" borderId="20" xfId="0" applyFont="1" applyFill="1" applyBorder="1" applyAlignment="1"/>
    <xf numFmtId="0" fontId="18" fillId="6" borderId="33" xfId="0" applyFont="1" applyFill="1" applyBorder="1" applyAlignment="1"/>
    <xf numFmtId="0" fontId="18" fillId="6" borderId="32" xfId="0" applyFont="1" applyFill="1" applyBorder="1" applyAlignment="1"/>
    <xf numFmtId="0" fontId="18" fillId="6" borderId="25" xfId="32" applyFont="1" applyFill="1" applyBorder="1" applyAlignment="1">
      <alignment vertical="center" wrapText="1"/>
    </xf>
    <xf numFmtId="0" fontId="18" fillId="6" borderId="29" xfId="32" applyFont="1" applyFill="1" applyBorder="1" applyAlignment="1">
      <alignment vertical="center" wrapText="1"/>
    </xf>
    <xf numFmtId="0" fontId="18" fillId="6" borderId="25" xfId="0" applyFont="1" applyFill="1" applyBorder="1" applyAlignment="1"/>
    <xf numFmtId="0" fontId="18" fillId="6" borderId="28" xfId="0" applyFont="1" applyFill="1" applyBorder="1" applyAlignment="1"/>
    <xf numFmtId="0" fontId="18" fillId="6" borderId="29" xfId="0" applyFont="1" applyFill="1" applyBorder="1" applyAlignment="1"/>
    <xf numFmtId="173" fontId="18" fillId="0" borderId="25" xfId="32" applyNumberFormat="1" applyFont="1" applyBorder="1" applyAlignment="1">
      <alignment vertical="center" wrapText="1"/>
    </xf>
    <xf numFmtId="173" fontId="18" fillId="0" borderId="29" xfId="32" applyNumberFormat="1" applyFont="1" applyBorder="1" applyAlignment="1">
      <alignment vertical="center" wrapText="1"/>
    </xf>
    <xf numFmtId="173" fontId="18" fillId="0" borderId="29" xfId="0" applyNumberFormat="1" applyFont="1" applyFill="1" applyBorder="1" applyAlignment="1">
      <alignment horizontal="center" vertical="center" wrapText="1"/>
    </xf>
    <xf numFmtId="0" fontId="16" fillId="0" borderId="11" xfId="32" applyFont="1" applyBorder="1" applyAlignment="1">
      <alignment vertical="center" wrapText="1"/>
    </xf>
    <xf numFmtId="173" fontId="30" fillId="0" borderId="23" xfId="0" applyNumberFormat="1" applyFont="1" applyFill="1" applyBorder="1" applyAlignment="1">
      <alignment horizontal="center" vertical="center" wrapText="1"/>
    </xf>
    <xf numFmtId="173" fontId="30" fillId="0" borderId="6" xfId="0" applyNumberFormat="1" applyFont="1" applyFill="1" applyBorder="1" applyAlignment="1">
      <alignment horizontal="center" vertical="center" wrapText="1"/>
    </xf>
    <xf numFmtId="173" fontId="30" fillId="0" borderId="8" xfId="0" applyNumberFormat="1" applyFont="1" applyFill="1" applyBorder="1" applyAlignment="1">
      <alignment horizontal="center" vertical="center" wrapText="1"/>
    </xf>
    <xf numFmtId="173" fontId="18" fillId="0" borderId="26" xfId="32" applyNumberFormat="1" applyFont="1" applyBorder="1" applyAlignment="1">
      <alignment horizontal="center"/>
    </xf>
    <xf numFmtId="173" fontId="18" fillId="0" borderId="19" xfId="32" applyNumberFormat="1" applyFont="1" applyBorder="1" applyAlignment="1">
      <alignment horizontal="center"/>
    </xf>
    <xf numFmtId="173" fontId="18" fillId="0" borderId="30" xfId="32" applyNumberFormat="1" applyFont="1" applyFill="1" applyBorder="1" applyAlignment="1">
      <alignment horizontal="center" vertical="center"/>
    </xf>
    <xf numFmtId="173" fontId="18" fillId="0" borderId="25" xfId="32" applyNumberFormat="1" applyFont="1" applyBorder="1" applyAlignment="1">
      <alignment horizontal="center"/>
    </xf>
    <xf numFmtId="173" fontId="18" fillId="0" borderId="15" xfId="32" applyNumberFormat="1" applyFont="1" applyBorder="1" applyAlignment="1">
      <alignment horizontal="center"/>
    </xf>
    <xf numFmtId="0" fontId="17" fillId="7" borderId="9" xfId="32" applyFont="1" applyFill="1" applyBorder="1" applyAlignment="1">
      <alignment horizontal="center"/>
    </xf>
    <xf numFmtId="0" fontId="20" fillId="0" borderId="27" xfId="32" applyFont="1" applyFill="1" applyBorder="1" applyAlignment="1">
      <alignment horizontal="right"/>
    </xf>
    <xf numFmtId="0" fontId="20" fillId="0" borderId="9" xfId="32" applyFont="1" applyFill="1" applyBorder="1"/>
    <xf numFmtId="0" fontId="13" fillId="7" borderId="9" xfId="32" applyFont="1" applyFill="1" applyBorder="1" applyAlignment="1">
      <alignment horizontal="center"/>
    </xf>
    <xf numFmtId="0" fontId="20" fillId="0" borderId="9" xfId="32" applyFont="1" applyFill="1" applyBorder="1" applyAlignment="1">
      <alignment horizontal="right"/>
    </xf>
    <xf numFmtId="173" fontId="14" fillId="0" borderId="6" xfId="0" applyNumberFormat="1" applyFont="1" applyBorder="1" applyAlignment="1"/>
    <xf numFmtId="173" fontId="14" fillId="0" borderId="1" xfId="0" applyNumberFormat="1" applyFont="1" applyBorder="1" applyAlignment="1"/>
    <xf numFmtId="173" fontId="14" fillId="0" borderId="7" xfId="0" applyNumberFormat="1" applyFont="1" applyBorder="1" applyAlignment="1"/>
    <xf numFmtId="173" fontId="14" fillId="0" borderId="23" xfId="0" applyNumberFormat="1" applyFont="1" applyBorder="1" applyAlignment="1"/>
    <xf numFmtId="173" fontId="14" fillId="0" borderId="17" xfId="0" applyNumberFormat="1" applyFont="1" applyBorder="1" applyAlignment="1"/>
    <xf numFmtId="173" fontId="14" fillId="0" borderId="18" xfId="0" applyNumberFormat="1" applyFont="1" applyBorder="1" applyAlignment="1"/>
    <xf numFmtId="0" fontId="13" fillId="8" borderId="9" xfId="0" applyFont="1" applyFill="1" applyBorder="1" applyAlignment="1">
      <alignment wrapText="1"/>
    </xf>
    <xf numFmtId="0" fontId="13" fillId="8" borderId="9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right"/>
    </xf>
    <xf numFmtId="173" fontId="13" fillId="8" borderId="9" xfId="0" applyNumberFormat="1" applyFont="1" applyFill="1" applyBorder="1" applyAlignment="1">
      <alignment horizontal="center"/>
    </xf>
    <xf numFmtId="0" fontId="13" fillId="8" borderId="27" xfId="32" applyFont="1" applyFill="1" applyBorder="1" applyAlignment="1">
      <alignment horizontal="center" vertical="center" wrapText="1"/>
    </xf>
    <xf numFmtId="0" fontId="22" fillId="8" borderId="16" xfId="32" applyFont="1" applyFill="1" applyBorder="1" applyAlignment="1">
      <alignment horizontal="center" vertical="center" wrapText="1"/>
    </xf>
    <xf numFmtId="0" fontId="22" fillId="8" borderId="27" xfId="32" applyFont="1" applyFill="1" applyBorder="1" applyAlignment="1">
      <alignment horizontal="center" vertical="center" wrapText="1"/>
    </xf>
    <xf numFmtId="0" fontId="13" fillId="8" borderId="24" xfId="32" applyFont="1" applyFill="1" applyBorder="1" applyAlignment="1">
      <alignment horizontal="right" vertical="center" wrapText="1"/>
    </xf>
    <xf numFmtId="9" fontId="13" fillId="9" borderId="37" xfId="32" applyNumberFormat="1" applyFont="1" applyFill="1" applyBorder="1" applyAlignment="1">
      <alignment vertical="center" wrapText="1"/>
    </xf>
    <xf numFmtId="9" fontId="13" fillId="9" borderId="5" xfId="32" applyNumberFormat="1" applyFont="1" applyFill="1" applyBorder="1" applyAlignment="1">
      <alignment vertical="center" wrapText="1"/>
    </xf>
    <xf numFmtId="0" fontId="29" fillId="8" borderId="21" xfId="32" applyFont="1" applyFill="1" applyBorder="1" applyAlignment="1">
      <alignment vertical="center" wrapText="1"/>
    </xf>
    <xf numFmtId="0" fontId="29" fillId="8" borderId="2" xfId="32" applyFont="1" applyFill="1" applyBorder="1" applyAlignment="1">
      <alignment vertical="center" wrapText="1"/>
    </xf>
    <xf numFmtId="173" fontId="13" fillId="8" borderId="5" xfId="32" applyNumberFormat="1" applyFont="1" applyFill="1" applyBorder="1" applyAlignment="1">
      <alignment horizontal="center" vertical="center" wrapText="1"/>
    </xf>
    <xf numFmtId="173" fontId="13" fillId="8" borderId="9" xfId="32" applyNumberFormat="1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173" fontId="13" fillId="8" borderId="13" xfId="32" applyNumberFormat="1" applyFont="1" applyFill="1" applyBorder="1" applyAlignment="1">
      <alignment horizontal="center" vertical="center" wrapText="1"/>
    </xf>
    <xf numFmtId="0" fontId="13" fillId="8" borderId="27" xfId="32" applyFont="1" applyFill="1" applyBorder="1" applyAlignment="1">
      <alignment horizontal="center"/>
    </xf>
    <xf numFmtId="0" fontId="13" fillId="8" borderId="9" xfId="32" applyFont="1" applyFill="1" applyBorder="1" applyAlignment="1">
      <alignment horizontal="center"/>
    </xf>
    <xf numFmtId="0" fontId="13" fillId="8" borderId="5" xfId="32" applyFont="1" applyFill="1" applyBorder="1"/>
    <xf numFmtId="0" fontId="13" fillId="8" borderId="5" xfId="0" applyFont="1" applyFill="1" applyBorder="1" applyAlignment="1">
      <alignment horizontal="right" vertical="center" wrapText="1"/>
    </xf>
    <xf numFmtId="173" fontId="13" fillId="8" borderId="24" xfId="0" applyNumberFormat="1" applyFont="1" applyFill="1" applyBorder="1" applyAlignment="1">
      <alignment horizontal="center" vertical="center" wrapText="1"/>
    </xf>
    <xf numFmtId="173" fontId="13" fillId="8" borderId="10" xfId="32" applyNumberFormat="1" applyFont="1" applyFill="1" applyBorder="1" applyAlignment="1">
      <alignment horizontal="center" vertical="center"/>
    </xf>
    <xf numFmtId="0" fontId="13" fillId="8" borderId="24" xfId="32" applyFont="1" applyFill="1" applyBorder="1" applyAlignment="1">
      <alignment vertical="center"/>
    </xf>
    <xf numFmtId="173" fontId="13" fillId="8" borderId="5" xfId="32" applyNumberFormat="1" applyFont="1" applyFill="1" applyBorder="1" applyAlignment="1">
      <alignment vertical="center" wrapText="1"/>
    </xf>
    <xf numFmtId="173" fontId="13" fillId="8" borderId="13" xfId="32" applyNumberFormat="1" applyFont="1" applyFill="1" applyBorder="1" applyAlignment="1">
      <alignment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27" fillId="8" borderId="27" xfId="32" applyFont="1" applyFill="1" applyBorder="1" applyAlignment="1">
      <alignment horizontal="center" vertical="center"/>
    </xf>
    <xf numFmtId="0" fontId="29" fillId="7" borderId="21" xfId="32" applyFont="1" applyFill="1" applyBorder="1" applyAlignment="1">
      <alignment vertical="center" wrapText="1"/>
    </xf>
    <xf numFmtId="0" fontId="29" fillId="7" borderId="2" xfId="32" applyFont="1" applyFill="1" applyBorder="1" applyAlignment="1">
      <alignment vertical="center" wrapText="1"/>
    </xf>
    <xf numFmtId="173" fontId="20" fillId="10" borderId="9" xfId="0" applyNumberFormat="1" applyFont="1" applyFill="1" applyBorder="1" applyAlignment="1">
      <alignment horizontal="right" wrapText="1"/>
    </xf>
    <xf numFmtId="0" fontId="32" fillId="0" borderId="21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32" fillId="0" borderId="16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7" fillId="8" borderId="21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28" fillId="8" borderId="21" xfId="32" applyFont="1" applyFill="1" applyBorder="1" applyAlignment="1">
      <alignment horizontal="center" vertical="center"/>
    </xf>
    <xf numFmtId="0" fontId="28" fillId="8" borderId="2" xfId="32" applyFont="1" applyFill="1" applyBorder="1" applyAlignment="1">
      <alignment horizontal="center" vertical="center"/>
    </xf>
    <xf numFmtId="0" fontId="28" fillId="8" borderId="22" xfId="32" applyFont="1" applyFill="1" applyBorder="1" applyAlignment="1">
      <alignment horizontal="center" vertical="center"/>
    </xf>
    <xf numFmtId="173" fontId="13" fillId="7" borderId="2" xfId="32" applyNumberFormat="1" applyFont="1" applyFill="1" applyBorder="1" applyAlignment="1">
      <alignment horizontal="right" vertical="center" wrapText="1"/>
    </xf>
    <xf numFmtId="173" fontId="13" fillId="7" borderId="22" xfId="32" applyNumberFormat="1" applyFont="1" applyFill="1" applyBorder="1" applyAlignment="1">
      <alignment horizontal="right" vertical="center" wrapText="1"/>
    </xf>
    <xf numFmtId="173" fontId="13" fillId="8" borderId="2" xfId="32" applyNumberFormat="1" applyFont="1" applyFill="1" applyBorder="1" applyAlignment="1">
      <alignment horizontal="right" vertical="center" wrapText="1"/>
    </xf>
    <xf numFmtId="173" fontId="13" fillId="8" borderId="22" xfId="32" applyNumberFormat="1" applyFont="1" applyFill="1" applyBorder="1" applyAlignment="1">
      <alignment horizontal="right" vertical="center" wrapText="1"/>
    </xf>
    <xf numFmtId="0" fontId="13" fillId="8" borderId="21" xfId="32" applyFont="1" applyFill="1" applyBorder="1" applyAlignment="1">
      <alignment horizontal="center" vertical="center" wrapText="1"/>
    </xf>
    <xf numFmtId="0" fontId="13" fillId="8" borderId="2" xfId="32" applyFont="1" applyFill="1" applyBorder="1" applyAlignment="1">
      <alignment horizontal="center" vertical="center" wrapText="1"/>
    </xf>
    <xf numFmtId="0" fontId="13" fillId="8" borderId="22" xfId="32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27" fillId="8" borderId="21" xfId="32" applyFont="1" applyFill="1" applyBorder="1" applyAlignment="1">
      <alignment horizontal="center" vertical="center"/>
    </xf>
    <xf numFmtId="0" fontId="27" fillId="8" borderId="2" xfId="32" applyFont="1" applyFill="1" applyBorder="1" applyAlignment="1">
      <alignment horizontal="center" vertical="center"/>
    </xf>
    <xf numFmtId="0" fontId="27" fillId="8" borderId="22" xfId="32" applyFont="1" applyFill="1" applyBorder="1" applyAlignment="1">
      <alignment horizontal="center" vertical="center"/>
    </xf>
    <xf numFmtId="0" fontId="13" fillId="8" borderId="4" xfId="32" applyFont="1" applyFill="1" applyBorder="1" applyAlignment="1">
      <alignment horizontal="center" vertical="center" wrapText="1"/>
    </xf>
    <xf numFmtId="0" fontId="13" fillId="8" borderId="13" xfId="32" applyFont="1" applyFill="1" applyBorder="1" applyAlignment="1">
      <alignment horizontal="center" vertical="center" wrapText="1"/>
    </xf>
    <xf numFmtId="0" fontId="13" fillId="8" borderId="21" xfId="32" applyFont="1" applyFill="1" applyBorder="1" applyAlignment="1">
      <alignment horizontal="center"/>
    </xf>
    <xf numFmtId="0" fontId="13" fillId="8" borderId="2" xfId="32" applyFont="1" applyFill="1" applyBorder="1" applyAlignment="1">
      <alignment horizontal="center"/>
    </xf>
    <xf numFmtId="0" fontId="13" fillId="8" borderId="22" xfId="32" applyFont="1" applyFill="1" applyBorder="1" applyAlignment="1">
      <alignment horizontal="center"/>
    </xf>
    <xf numFmtId="0" fontId="13" fillId="8" borderId="21" xfId="32" applyFont="1" applyFill="1" applyBorder="1" applyAlignment="1">
      <alignment horizontal="right"/>
    </xf>
    <xf numFmtId="0" fontId="13" fillId="8" borderId="22" xfId="32" applyFont="1" applyFill="1" applyBorder="1" applyAlignment="1">
      <alignment horizontal="right"/>
    </xf>
    <xf numFmtId="0" fontId="18" fillId="6" borderId="27" xfId="32" applyFont="1" applyFill="1" applyBorder="1" applyAlignment="1">
      <alignment horizontal="left" vertical="center"/>
    </xf>
    <xf numFmtId="0" fontId="18" fillId="6" borderId="14" xfId="32" applyFont="1" applyFill="1" applyBorder="1" applyAlignment="1">
      <alignment horizontal="left" vertical="center"/>
    </xf>
    <xf numFmtId="0" fontId="18" fillId="6" borderId="5" xfId="32" applyFont="1" applyFill="1" applyBorder="1" applyAlignment="1">
      <alignment horizontal="left" vertical="center"/>
    </xf>
  </cellXfs>
  <cellStyles count="48"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currency(1)" xfId="12"/>
    <cellStyle name="Date Short" xfId="13"/>
    <cellStyle name="dollars1decimal" xfId="14"/>
    <cellStyle name="Enter Currency (0)" xfId="15"/>
    <cellStyle name="Enter Currency (2)" xfId="16"/>
    <cellStyle name="Enter Units (0)" xfId="17"/>
    <cellStyle name="Enter Units (1)" xfId="18"/>
    <cellStyle name="Enter Units (2)" xfId="19"/>
    <cellStyle name="Euro" xfId="20"/>
    <cellStyle name="Grey" xfId="21"/>
    <cellStyle name="Header1" xfId="22"/>
    <cellStyle name="Header2" xfId="23"/>
    <cellStyle name="Input [yellow]" xfId="24"/>
    <cellStyle name="Link Currency (0)" xfId="25"/>
    <cellStyle name="Link Currency (2)" xfId="26"/>
    <cellStyle name="Link Units (0)" xfId="27"/>
    <cellStyle name="Link Units (1)" xfId="28"/>
    <cellStyle name="Link Units (2)" xfId="29"/>
    <cellStyle name="Moeda_FINANFTE" xfId="30"/>
    <cellStyle name="Normal" xfId="0" builtinId="0"/>
    <cellStyle name="Normal - Style1" xfId="31"/>
    <cellStyle name="Normal_SHEET" xfId="32"/>
    <cellStyle name="Percent" xfId="33" builtinId="5"/>
    <cellStyle name="Percent [0]" xfId="34"/>
    <cellStyle name="Percent [00]" xfId="35"/>
    <cellStyle name="Percent [2]" xfId="36"/>
    <cellStyle name="PrePop Currency (0)" xfId="37"/>
    <cellStyle name="PrePop Currency (2)" xfId="38"/>
    <cellStyle name="PrePop Units (0)" xfId="39"/>
    <cellStyle name="PrePop Units (1)" xfId="40"/>
    <cellStyle name="PrePop Units (2)" xfId="41"/>
    <cellStyle name="PSChar" xfId="42"/>
    <cellStyle name="PSHeading" xfId="43"/>
    <cellStyle name="Style 1" xfId="1"/>
    <cellStyle name="Text Indent A" xfId="44"/>
    <cellStyle name="Text Indent B" xfId="45"/>
    <cellStyle name="Text Indent C" xfId="46"/>
    <cellStyle name="Zeros" xfId="47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3</xdr:col>
      <xdr:colOff>266700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27813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3</xdr:col>
      <xdr:colOff>66675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525"/>
          <a:ext cx="278130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hauenstein\Documents\Nate's%20Locker\Workload%20Trackers\EES_Phase%20II_GL_Estimate_v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arameters"/>
      <sheetName val="Enhancements Estimate"/>
      <sheetName val="Enhancement Est-Resource Distri"/>
      <sheetName val="Interface Estimates"/>
      <sheetName val="Interface Est-Resource Distrib"/>
      <sheetName val="Conversions Estimates"/>
      <sheetName val="Conversion Est-Resource Distrib"/>
      <sheetName val="Reports Estimates"/>
      <sheetName val="Report Est-Resource Distrib"/>
      <sheetName val="Summary"/>
      <sheetName val="Resource Plan"/>
    </sheetNames>
    <sheetDataSet>
      <sheetData sheetId="0"/>
      <sheetData sheetId="1">
        <row r="16">
          <cell r="C16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14"/>
  <sheetViews>
    <sheetView showGridLines="0" workbookViewId="0">
      <selection activeCell="B4" sqref="B4"/>
    </sheetView>
  </sheetViews>
  <sheetFormatPr defaultRowHeight="12.75"/>
  <cols>
    <col min="1" max="1" width="1.5703125" style="2" customWidth="1"/>
    <col min="2" max="2" width="118" style="1" customWidth="1"/>
    <col min="3" max="4" width="9.140625" style="2"/>
    <col min="5" max="5" width="19.85546875" style="2" customWidth="1"/>
    <col min="6" max="16384" width="9.140625" style="2"/>
  </cols>
  <sheetData>
    <row r="1" spans="2:5" ht="16.5" customHeight="1"/>
    <row r="2" spans="2:5" ht="16.5" customHeight="1"/>
    <row r="3" spans="2:5" ht="16.5" customHeight="1" thickBot="1"/>
    <row r="4" spans="2:5" s="4" customFormat="1" ht="16.5" thickBot="1">
      <c r="B4" s="148" t="s">
        <v>25</v>
      </c>
      <c r="C4" s="3"/>
      <c r="D4" s="3"/>
      <c r="E4" s="3"/>
    </row>
    <row r="5" spans="2:5" ht="25.5">
      <c r="B5" s="5" t="s">
        <v>50</v>
      </c>
    </row>
    <row r="6" spans="2:5">
      <c r="B6" s="6" t="s">
        <v>51</v>
      </c>
    </row>
    <row r="7" spans="2:5" ht="25.5">
      <c r="B7" s="6" t="s">
        <v>54</v>
      </c>
    </row>
    <row r="8" spans="2:5" ht="25.5">
      <c r="B8" s="6" t="s">
        <v>57</v>
      </c>
    </row>
    <row r="9" spans="2:5">
      <c r="B9" s="6" t="s">
        <v>49</v>
      </c>
    </row>
    <row r="10" spans="2:5">
      <c r="B10" s="7"/>
    </row>
    <row r="11" spans="2:5">
      <c r="B11" s="7"/>
    </row>
    <row r="12" spans="2:5">
      <c r="B12" s="7"/>
    </row>
    <row r="13" spans="2:5">
      <c r="B13" s="6"/>
    </row>
    <row r="14" spans="2:5" ht="15" customHeight="1" thickBot="1">
      <c r="B14" s="8"/>
    </row>
  </sheetData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4:N27"/>
  <sheetViews>
    <sheetView showGridLines="0" zoomScale="110" zoomScaleNormal="110" workbookViewId="0">
      <selection activeCell="C7" sqref="C7"/>
    </sheetView>
  </sheetViews>
  <sheetFormatPr defaultRowHeight="12"/>
  <cols>
    <col min="1" max="1" width="3" style="9" customWidth="1"/>
    <col min="2" max="2" width="36.85546875" style="9" customWidth="1"/>
    <col min="3" max="3" width="9" style="9" bestFit="1" customWidth="1"/>
    <col min="4" max="4" width="8.28515625" style="9" bestFit="1" customWidth="1"/>
    <col min="5" max="5" width="9.140625" style="9"/>
    <col min="6" max="6" width="9" style="9" bestFit="1" customWidth="1"/>
    <col min="7" max="7" width="8.28515625" style="9" bestFit="1" customWidth="1"/>
    <col min="8" max="8" width="9.140625" style="9"/>
    <col min="9" max="9" width="9" style="9" bestFit="1" customWidth="1"/>
    <col min="10" max="10" width="8.28515625" style="9" bestFit="1" customWidth="1"/>
    <col min="11" max="11" width="9.140625" style="9"/>
    <col min="12" max="12" width="9" style="9" bestFit="1" customWidth="1"/>
    <col min="13" max="13" width="8.28515625" style="9" bestFit="1" customWidth="1"/>
    <col min="14" max="16384" width="9.140625" style="9"/>
  </cols>
  <sheetData>
    <row r="4" spans="2:14" ht="12.75" thickBot="1"/>
    <row r="5" spans="2:14" ht="16.5" thickBot="1">
      <c r="B5" s="161" t="s">
        <v>52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ht="12.75" thickBot="1">
      <c r="B6" s="10"/>
      <c r="C6" s="11"/>
      <c r="D6" s="12"/>
      <c r="E6" s="12"/>
      <c r="F6" s="47"/>
      <c r="G6" s="12"/>
      <c r="H6" s="12"/>
      <c r="I6" s="47"/>
      <c r="J6" s="12"/>
      <c r="K6" s="12"/>
      <c r="L6" s="47"/>
      <c r="M6" s="12"/>
      <c r="N6" s="12"/>
    </row>
    <row r="7" spans="2:14" ht="15.75" thickBot="1">
      <c r="B7" s="120" t="s">
        <v>31</v>
      </c>
      <c r="C7" s="49">
        <v>8</v>
      </c>
      <c r="D7" s="13"/>
      <c r="F7" s="48"/>
      <c r="G7" s="13"/>
      <c r="H7" s="12"/>
      <c r="I7" s="48"/>
      <c r="J7" s="13"/>
      <c r="K7" s="12"/>
      <c r="L7" s="48"/>
      <c r="M7" s="13"/>
    </row>
    <row r="8" spans="2:14" ht="18" customHeight="1" thickBot="1">
      <c r="B8" s="120" t="s">
        <v>63</v>
      </c>
      <c r="C8" s="49">
        <v>5</v>
      </c>
      <c r="D8" s="13"/>
      <c r="F8" s="48"/>
      <c r="G8" s="13"/>
      <c r="H8" s="12"/>
      <c r="I8" s="48"/>
      <c r="J8" s="13"/>
      <c r="K8" s="12"/>
      <c r="L8" s="48"/>
      <c r="M8" s="13"/>
    </row>
    <row r="9" spans="2:14" ht="12.75" thickBot="1"/>
    <row r="10" spans="2:14" ht="15.75" customHeight="1" thickBot="1">
      <c r="C10" s="166" t="s">
        <v>48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8"/>
    </row>
    <row r="11" spans="2:14" ht="15.75" thickBot="1">
      <c r="C11" s="163" t="s">
        <v>11</v>
      </c>
      <c r="D11" s="164"/>
      <c r="E11" s="165"/>
      <c r="F11" s="163" t="s">
        <v>12</v>
      </c>
      <c r="G11" s="164"/>
      <c r="H11" s="165"/>
      <c r="I11" s="163" t="s">
        <v>13</v>
      </c>
      <c r="J11" s="164"/>
      <c r="K11" s="165"/>
      <c r="L11" s="163" t="s">
        <v>20</v>
      </c>
      <c r="M11" s="164"/>
      <c r="N11" s="165"/>
    </row>
    <row r="12" spans="2:14" ht="15.75" thickBot="1">
      <c r="B12" s="121" t="s">
        <v>3</v>
      </c>
      <c r="C12" s="51" t="s">
        <v>17</v>
      </c>
      <c r="D12" s="51" t="s">
        <v>18</v>
      </c>
      <c r="E12" s="51" t="s">
        <v>19</v>
      </c>
      <c r="F12" s="51" t="s">
        <v>17</v>
      </c>
      <c r="G12" s="51" t="s">
        <v>18</v>
      </c>
      <c r="H12" s="51" t="s">
        <v>19</v>
      </c>
      <c r="I12" s="51" t="s">
        <v>17</v>
      </c>
      <c r="J12" s="51" t="s">
        <v>18</v>
      </c>
      <c r="K12" s="51" t="s">
        <v>19</v>
      </c>
      <c r="L12" s="51" t="s">
        <v>17</v>
      </c>
      <c r="M12" s="51" t="s">
        <v>18</v>
      </c>
      <c r="N12" s="51" t="s">
        <v>19</v>
      </c>
    </row>
    <row r="13" spans="2:14" ht="15.75" hidden="1" thickBot="1">
      <c r="B13" s="46" t="s">
        <v>45</v>
      </c>
      <c r="C13" s="75" t="str">
        <f>CONCATENATE(LEFT($C11,1),LEFT(C12,1))</f>
        <v>RL</v>
      </c>
      <c r="D13" s="75" t="str">
        <f t="shared" ref="D13:E13" si="0">CONCATENATE(LEFT($C11,1),LEFT(D12,1))</f>
        <v>RM</v>
      </c>
      <c r="E13" s="75" t="str">
        <f t="shared" si="0"/>
        <v>RH</v>
      </c>
      <c r="F13" s="75" t="str">
        <f>CONCATENATE(LEFT($F11,1),LEFT(F12,1))</f>
        <v>IL</v>
      </c>
      <c r="G13" s="75" t="str">
        <f t="shared" ref="G13:H13" si="1">CONCATENATE(LEFT($F11,1),LEFT(G12,1))</f>
        <v>IM</v>
      </c>
      <c r="H13" s="75" t="str">
        <f t="shared" si="1"/>
        <v>IH</v>
      </c>
      <c r="I13" s="75" t="str">
        <f>CONCATENATE(LEFT($I11,1),LEFT(I12,1))</f>
        <v>CL</v>
      </c>
      <c r="J13" s="75" t="str">
        <f t="shared" ref="J13:K13" si="2">CONCATENATE(LEFT($I11,1),LEFT(J12,1))</f>
        <v>CM</v>
      </c>
      <c r="K13" s="75" t="str">
        <f t="shared" si="2"/>
        <v>CH</v>
      </c>
      <c r="L13" s="75" t="str">
        <f>CONCATENATE(LEFT($L11,1),LEFT(L12,1))</f>
        <v>EL</v>
      </c>
      <c r="M13" s="75" t="str">
        <f t="shared" ref="M13:N13" si="3">CONCATENATE(LEFT($L11,1),LEFT(M12,1))</f>
        <v>EM</v>
      </c>
      <c r="N13" s="75" t="str">
        <f t="shared" si="3"/>
        <v>EH</v>
      </c>
    </row>
    <row r="14" spans="2:14" ht="12.75">
      <c r="B14" s="33" t="s">
        <v>35</v>
      </c>
      <c r="C14" s="117">
        <v>1</v>
      </c>
      <c r="D14" s="118">
        <v>2</v>
      </c>
      <c r="E14" s="119">
        <v>4</v>
      </c>
      <c r="F14" s="117">
        <v>2</v>
      </c>
      <c r="G14" s="118">
        <v>4</v>
      </c>
      <c r="H14" s="119">
        <v>6</v>
      </c>
      <c r="I14" s="117">
        <v>2</v>
      </c>
      <c r="J14" s="118">
        <v>4</v>
      </c>
      <c r="K14" s="119">
        <v>6</v>
      </c>
      <c r="L14" s="117">
        <v>2</v>
      </c>
      <c r="M14" s="118">
        <v>3</v>
      </c>
      <c r="N14" s="119">
        <v>5</v>
      </c>
    </row>
    <row r="15" spans="2:14" ht="12.75">
      <c r="B15" s="34" t="s">
        <v>4</v>
      </c>
      <c r="C15" s="114">
        <v>2</v>
      </c>
      <c r="D15" s="115">
        <v>4</v>
      </c>
      <c r="E15" s="116">
        <v>6</v>
      </c>
      <c r="F15" s="114">
        <v>8</v>
      </c>
      <c r="G15" s="115">
        <v>12</v>
      </c>
      <c r="H15" s="116">
        <v>16</v>
      </c>
      <c r="I15" s="114">
        <v>8</v>
      </c>
      <c r="J15" s="115">
        <v>12</v>
      </c>
      <c r="K15" s="116">
        <v>16</v>
      </c>
      <c r="L15" s="114">
        <v>3</v>
      </c>
      <c r="M15" s="115">
        <v>5</v>
      </c>
      <c r="N15" s="116">
        <v>8</v>
      </c>
    </row>
    <row r="16" spans="2:14" ht="12.75">
      <c r="B16" s="34" t="s">
        <v>5</v>
      </c>
      <c r="C16" s="114">
        <v>2</v>
      </c>
      <c r="D16" s="115">
        <v>4</v>
      </c>
      <c r="E16" s="116">
        <v>6</v>
      </c>
      <c r="F16" s="114">
        <v>8</v>
      </c>
      <c r="G16" s="115">
        <v>16</v>
      </c>
      <c r="H16" s="116">
        <v>32</v>
      </c>
      <c r="I16" s="114">
        <v>8</v>
      </c>
      <c r="J16" s="115">
        <v>16</v>
      </c>
      <c r="K16" s="116">
        <v>32</v>
      </c>
      <c r="L16" s="114">
        <v>5</v>
      </c>
      <c r="M16" s="115">
        <v>10</v>
      </c>
      <c r="N16" s="116">
        <v>15</v>
      </c>
    </row>
    <row r="17" spans="2:14" ht="12.75">
      <c r="B17" s="34" t="s">
        <v>8</v>
      </c>
      <c r="C17" s="114">
        <v>1</v>
      </c>
      <c r="D17" s="115">
        <v>2</v>
      </c>
      <c r="E17" s="116">
        <v>3</v>
      </c>
      <c r="F17" s="114">
        <v>2</v>
      </c>
      <c r="G17" s="115">
        <v>4</v>
      </c>
      <c r="H17" s="116">
        <v>6</v>
      </c>
      <c r="I17" s="114">
        <v>2</v>
      </c>
      <c r="J17" s="115">
        <v>4</v>
      </c>
      <c r="K17" s="116">
        <v>6</v>
      </c>
      <c r="L17" s="114">
        <v>3</v>
      </c>
      <c r="M17" s="115">
        <v>5</v>
      </c>
      <c r="N17" s="116">
        <v>8</v>
      </c>
    </row>
    <row r="18" spans="2:14" ht="13.5" thickBot="1">
      <c r="B18" s="35" t="s">
        <v>26</v>
      </c>
      <c r="C18" s="114">
        <f>0.25*SUM(C14:C17)</f>
        <v>1.5</v>
      </c>
      <c r="D18" s="115">
        <f t="shared" ref="D18:E18" si="4">0.25*SUM(D14:D17)</f>
        <v>3</v>
      </c>
      <c r="E18" s="116">
        <f t="shared" si="4"/>
        <v>4.75</v>
      </c>
      <c r="F18" s="114">
        <f>0.25*SUM(F14:F17)</f>
        <v>5</v>
      </c>
      <c r="G18" s="115">
        <f t="shared" ref="G18" si="5">0.25*SUM(G14:G17)</f>
        <v>9</v>
      </c>
      <c r="H18" s="116">
        <f t="shared" ref="H18" si="6">0.25*SUM(H14:H17)</f>
        <v>15</v>
      </c>
      <c r="I18" s="114">
        <f>0.25*SUM(I14:I17)</f>
        <v>5</v>
      </c>
      <c r="J18" s="115">
        <f t="shared" ref="J18" si="7">0.25*SUM(J14:J17)</f>
        <v>9</v>
      </c>
      <c r="K18" s="116">
        <f t="shared" ref="K18" si="8">0.25*SUM(K14:K17)</f>
        <v>15</v>
      </c>
      <c r="L18" s="114">
        <f>0.25*SUM(L14:L17)</f>
        <v>3.25</v>
      </c>
      <c r="M18" s="115">
        <f t="shared" ref="M18" si="9">0.25*SUM(M14:M17)</f>
        <v>5.75</v>
      </c>
      <c r="N18" s="116">
        <f t="shared" ref="N18" si="10">0.25*SUM(N14:N17)</f>
        <v>9</v>
      </c>
    </row>
    <row r="19" spans="2:14" ht="15.75" thickBot="1">
      <c r="B19" s="122" t="s">
        <v>30</v>
      </c>
      <c r="C19" s="123">
        <f>SUM(C14:C18)</f>
        <v>7.5</v>
      </c>
      <c r="D19" s="123">
        <f t="shared" ref="D19:E19" si="11">SUM(D14:D18)</f>
        <v>15</v>
      </c>
      <c r="E19" s="123">
        <f t="shared" si="11"/>
        <v>23.75</v>
      </c>
      <c r="F19" s="123">
        <f>SUM(F14:F18)</f>
        <v>25</v>
      </c>
      <c r="G19" s="123">
        <f t="shared" ref="G19:H19" si="12">SUM(G14:G18)</f>
        <v>45</v>
      </c>
      <c r="H19" s="123">
        <f t="shared" si="12"/>
        <v>75</v>
      </c>
      <c r="I19" s="123">
        <f>SUM(I14:I18)</f>
        <v>25</v>
      </c>
      <c r="J19" s="123">
        <f t="shared" ref="J19:K19" si="13">SUM(J14:J18)</f>
        <v>45</v>
      </c>
      <c r="K19" s="123">
        <f t="shared" si="13"/>
        <v>75</v>
      </c>
      <c r="L19" s="123">
        <f>SUM(L14:L18)</f>
        <v>16.25</v>
      </c>
      <c r="M19" s="123">
        <f t="shared" ref="M19:N19" si="14">SUM(M14:M18)</f>
        <v>28.75</v>
      </c>
      <c r="N19" s="123">
        <f t="shared" si="14"/>
        <v>45</v>
      </c>
    </row>
    <row r="21" spans="2:14" ht="12.75" thickBot="1"/>
    <row r="22" spans="2:14" ht="18.75" customHeight="1" thickBot="1">
      <c r="B22" s="120" t="s">
        <v>67</v>
      </c>
      <c r="C22" s="49">
        <v>1</v>
      </c>
    </row>
    <row r="23" spans="2:14" ht="15.75" thickBot="1">
      <c r="B23" s="120" t="s">
        <v>68</v>
      </c>
      <c r="C23" s="49">
        <v>4</v>
      </c>
    </row>
    <row r="24" spans="2:14" ht="15.75" thickBot="1">
      <c r="B24" s="120" t="s">
        <v>70</v>
      </c>
      <c r="C24" s="49">
        <v>5</v>
      </c>
    </row>
    <row r="25" spans="2:14" ht="15.75" thickBot="1">
      <c r="B25" s="120" t="s">
        <v>69</v>
      </c>
      <c r="C25" s="49">
        <v>3</v>
      </c>
      <c r="D25" s="155" t="s">
        <v>72</v>
      </c>
      <c r="E25" s="156"/>
      <c r="F25" s="157"/>
    </row>
    <row r="26" spans="2:14" ht="15.75" thickBot="1">
      <c r="B26" s="120" t="s">
        <v>71</v>
      </c>
      <c r="C26" s="49">
        <v>3</v>
      </c>
      <c r="D26" s="158"/>
      <c r="E26" s="159"/>
      <c r="F26" s="160"/>
    </row>
    <row r="27" spans="2:14" ht="15.75" thickBot="1">
      <c r="B27" s="120" t="s">
        <v>74</v>
      </c>
      <c r="C27" s="151">
        <f>SUM(C22:C26)</f>
        <v>16</v>
      </c>
      <c r="D27" s="152" t="s">
        <v>75</v>
      </c>
      <c r="E27" s="153"/>
      <c r="F27" s="154"/>
    </row>
  </sheetData>
  <mergeCells count="8">
    <mergeCell ref="D27:F27"/>
    <mergeCell ref="D25:F26"/>
    <mergeCell ref="B5:N5"/>
    <mergeCell ref="C11:E11"/>
    <mergeCell ref="F11:H11"/>
    <mergeCell ref="I11:K11"/>
    <mergeCell ref="L11:N11"/>
    <mergeCell ref="C10:N10"/>
  </mergeCells>
  <phoneticPr fontId="3" type="noConversion"/>
  <pageMargins left="0.75" right="0.75" top="1" bottom="1" header="0.5" footer="0.5"/>
  <pageSetup scale="8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 summaryRight="0"/>
  </sheetPr>
  <dimension ref="B4:I11"/>
  <sheetViews>
    <sheetView showGridLines="0" zoomScaleNormal="100" workbookViewId="0">
      <selection activeCell="E9" sqref="E9"/>
    </sheetView>
  </sheetViews>
  <sheetFormatPr defaultRowHeight="12.75"/>
  <cols>
    <col min="1" max="1" width="1.7109375" style="2" customWidth="1"/>
    <col min="2" max="2" width="17" style="2" customWidth="1"/>
    <col min="3" max="3" width="8.140625" style="2" customWidth="1"/>
    <col min="4" max="16384" width="9.140625" style="2"/>
  </cols>
  <sheetData>
    <row r="4" spans="2:9" ht="13.5" thickBot="1"/>
    <row r="5" spans="2:9" ht="16.5" thickBot="1">
      <c r="B5" s="169" t="s">
        <v>53</v>
      </c>
      <c r="C5" s="170"/>
      <c r="D5" s="170"/>
      <c r="E5" s="170"/>
      <c r="F5" s="170"/>
      <c r="G5" s="171"/>
    </row>
    <row r="6" spans="2:9" ht="13.5" thickBot="1"/>
    <row r="7" spans="2:9" ht="35.25" customHeight="1" thickBot="1">
      <c r="B7" s="124" t="s">
        <v>14</v>
      </c>
      <c r="C7" s="125" t="s">
        <v>35</v>
      </c>
      <c r="D7" s="125" t="s">
        <v>4</v>
      </c>
      <c r="E7" s="125" t="s">
        <v>5</v>
      </c>
      <c r="F7" s="125" t="s">
        <v>8</v>
      </c>
      <c r="G7" s="126" t="s">
        <v>26</v>
      </c>
      <c r="H7" s="19"/>
      <c r="I7" s="19"/>
    </row>
    <row r="8" spans="2:9">
      <c r="B8" s="92" t="s">
        <v>55</v>
      </c>
      <c r="C8" s="45">
        <v>1</v>
      </c>
      <c r="D8" s="45">
        <v>0.75</v>
      </c>
      <c r="E8" s="45">
        <v>0</v>
      </c>
      <c r="F8" s="45">
        <v>0.9</v>
      </c>
      <c r="G8" s="45">
        <v>0.25</v>
      </c>
    </row>
    <row r="9" spans="2:9" ht="13.5" thickBot="1">
      <c r="B9" s="93" t="s">
        <v>56</v>
      </c>
      <c r="C9" s="60">
        <v>0</v>
      </c>
      <c r="D9" s="60">
        <v>0.25</v>
      </c>
      <c r="E9" s="60">
        <v>1</v>
      </c>
      <c r="F9" s="60">
        <v>0.1</v>
      </c>
      <c r="G9" s="60">
        <v>0.75</v>
      </c>
    </row>
    <row r="10" spans="2:9" ht="15.75" thickBot="1">
      <c r="B10" s="127" t="s">
        <v>15</v>
      </c>
      <c r="C10" s="128">
        <f t="shared" ref="C10:G10" si="0">SUM(C8:C9)</f>
        <v>1</v>
      </c>
      <c r="D10" s="128">
        <f t="shared" si="0"/>
        <v>1</v>
      </c>
      <c r="E10" s="128">
        <f t="shared" si="0"/>
        <v>1</v>
      </c>
      <c r="F10" s="128">
        <f t="shared" si="0"/>
        <v>1</v>
      </c>
      <c r="G10" s="129">
        <f t="shared" si="0"/>
        <v>1</v>
      </c>
    </row>
    <row r="11" spans="2:9">
      <c r="C11" s="76" t="s">
        <v>46</v>
      </c>
    </row>
  </sheetData>
  <mergeCells count="1">
    <mergeCell ref="B5:G5"/>
  </mergeCells>
  <phoneticPr fontId="3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  <pageSetUpPr fitToPage="1"/>
  </sheetPr>
  <dimension ref="A3:AA54"/>
  <sheetViews>
    <sheetView showGridLines="0" tabSelected="1" zoomScaleNormal="100" workbookViewId="0"/>
  </sheetViews>
  <sheetFormatPr defaultRowHeight="18.75" customHeight="1" outlineLevelRow="2" outlineLevelCol="1"/>
  <cols>
    <col min="1" max="1" width="2" style="14" customWidth="1"/>
    <col min="2" max="2" width="9.28515625" style="16" customWidth="1"/>
    <col min="3" max="3" width="29.140625" style="16" customWidth="1"/>
    <col min="4" max="4" width="28.42578125" style="16" customWidth="1"/>
    <col min="5" max="5" width="16.140625" style="16" customWidth="1"/>
    <col min="6" max="6" width="13.7109375" style="16" customWidth="1"/>
    <col min="7" max="7" width="14.42578125" style="16" customWidth="1"/>
    <col min="8" max="8" width="16.140625" style="16" customWidth="1"/>
    <col min="9" max="9" width="11.28515625" style="16" customWidth="1"/>
    <col min="10" max="10" width="10.85546875" style="16" customWidth="1" outlineLevel="1"/>
    <col min="11" max="11" width="8" style="16" customWidth="1" outlineLevel="1"/>
    <col min="12" max="12" width="11.28515625" style="16" customWidth="1"/>
    <col min="13" max="13" width="10.85546875" style="16" customWidth="1" outlineLevel="1"/>
    <col min="14" max="14" width="8.28515625" style="16" customWidth="1" outlineLevel="1"/>
    <col min="15" max="15" width="11.42578125" style="16" customWidth="1"/>
    <col min="16" max="17" width="11.42578125" style="16" customWidth="1" outlineLevel="1"/>
    <col min="18" max="18" width="11" style="16" customWidth="1"/>
    <col min="19" max="19" width="11.42578125" style="16" customWidth="1" outlineLevel="1"/>
    <col min="20" max="20" width="9.7109375" style="16" customWidth="1" outlineLevel="1"/>
    <col min="21" max="21" width="9.7109375" style="16" customWidth="1"/>
    <col min="22" max="22" width="10.85546875" style="16" customWidth="1" outlineLevel="1"/>
    <col min="23" max="23" width="8.85546875" style="16" customWidth="1" outlineLevel="1"/>
    <col min="24" max="24" width="10.28515625" style="16" customWidth="1"/>
    <col min="25" max="25" width="11.85546875" style="16" customWidth="1" outlineLevel="1"/>
    <col min="26" max="26" width="10.28515625" style="16" customWidth="1" outlineLevel="1"/>
    <col min="27" max="16384" width="9.140625" style="16"/>
  </cols>
  <sheetData>
    <row r="3" spans="1:27" ht="18.75" customHeight="1" thickBot="1"/>
    <row r="4" spans="1:27" ht="18.75" customHeight="1" thickBot="1">
      <c r="B4" s="182" t="s">
        <v>59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4"/>
      <c r="AA4" s="81"/>
    </row>
    <row r="5" spans="1:27" ht="18.75" customHeight="1" thickBot="1">
      <c r="B5" s="23"/>
      <c r="C5" s="23"/>
      <c r="D5" s="23"/>
      <c r="E5" s="15"/>
      <c r="V5" s="83"/>
      <c r="W5" s="83"/>
      <c r="X5" s="100"/>
    </row>
    <row r="6" spans="1:27" ht="29.25" customHeight="1" thickBot="1">
      <c r="F6" s="176" t="s">
        <v>27</v>
      </c>
      <c r="G6" s="177"/>
      <c r="H6" s="178"/>
      <c r="I6" s="176" t="s">
        <v>36</v>
      </c>
      <c r="J6" s="177"/>
      <c r="K6" s="178"/>
      <c r="L6" s="176" t="s">
        <v>37</v>
      </c>
      <c r="M6" s="177"/>
      <c r="N6" s="178"/>
      <c r="O6" s="176" t="s">
        <v>38</v>
      </c>
      <c r="P6" s="177"/>
      <c r="Q6" s="178"/>
      <c r="R6" s="176" t="s">
        <v>39</v>
      </c>
      <c r="S6" s="177"/>
      <c r="T6" s="178"/>
      <c r="U6" s="176" t="s">
        <v>40</v>
      </c>
      <c r="V6" s="185"/>
      <c r="W6" s="186"/>
      <c r="X6" s="179" t="s">
        <v>41</v>
      </c>
      <c r="Y6" s="180"/>
      <c r="Z6" s="181"/>
      <c r="AA6" s="81"/>
    </row>
    <row r="7" spans="1:27" s="17" customFormat="1" ht="49.5" thickBot="1">
      <c r="A7" s="14"/>
      <c r="B7" s="124" t="s">
        <v>58</v>
      </c>
      <c r="C7" s="124" t="s">
        <v>60</v>
      </c>
      <c r="D7" s="124" t="s">
        <v>61</v>
      </c>
      <c r="E7" s="124" t="s">
        <v>64</v>
      </c>
      <c r="F7" s="50" t="s">
        <v>32</v>
      </c>
      <c r="G7" s="51" t="s">
        <v>33</v>
      </c>
      <c r="H7" s="51" t="s">
        <v>34</v>
      </c>
      <c r="I7" s="134" t="s">
        <v>7</v>
      </c>
      <c r="J7" s="55" t="str">
        <f>Effort_Splits!$B$8</f>
        <v>BUSINESS ANALYST</v>
      </c>
      <c r="K7" s="55" t="str">
        <f>Effort_Splits!$B$9</f>
        <v>DEVELOPER</v>
      </c>
      <c r="L7" s="135" t="s">
        <v>7</v>
      </c>
      <c r="M7" s="55" t="str">
        <f>Effort_Splits!$B$8</f>
        <v>BUSINESS ANALYST</v>
      </c>
      <c r="N7" s="55" t="str">
        <f>Effort_Splits!$B$9</f>
        <v>DEVELOPER</v>
      </c>
      <c r="O7" s="135" t="s">
        <v>7</v>
      </c>
      <c r="P7" s="55" t="str">
        <f>Effort_Splits!$B$8</f>
        <v>BUSINESS ANALYST</v>
      </c>
      <c r="Q7" s="55" t="str">
        <f>Effort_Splits!$B$9</f>
        <v>DEVELOPER</v>
      </c>
      <c r="R7" s="135" t="s">
        <v>7</v>
      </c>
      <c r="S7" s="55" t="str">
        <f>Effort_Splits!$B$8</f>
        <v>BUSINESS ANALYST</v>
      </c>
      <c r="T7" s="55" t="str">
        <f>Effort_Splits!$B$9</f>
        <v>DEVELOPER</v>
      </c>
      <c r="U7" s="135" t="s">
        <v>7</v>
      </c>
      <c r="V7" s="55" t="str">
        <f>Effort_Splits!$B$8</f>
        <v>BUSINESS ANALYST</v>
      </c>
      <c r="W7" s="55" t="str">
        <f>Effort_Splits!$B$9</f>
        <v>DEVELOPER</v>
      </c>
      <c r="X7" s="136" t="s">
        <v>9</v>
      </c>
      <c r="Y7" s="55" t="str">
        <f>Effort_Splits!$B$8</f>
        <v>BUSINESS ANALYST</v>
      </c>
      <c r="Z7" s="55" t="str">
        <f>Effort_Splits!$B$9</f>
        <v>DEVELOPER</v>
      </c>
      <c r="AA7" s="82"/>
    </row>
    <row r="8" spans="1:27" ht="12.75">
      <c r="B8" s="30"/>
      <c r="C8" s="30"/>
      <c r="D8" s="30"/>
      <c r="E8" s="27"/>
      <c r="F8" s="36"/>
      <c r="G8" s="25"/>
      <c r="H8" s="37"/>
      <c r="I8" s="38">
        <f>SUM(J8:K8)</f>
        <v>0</v>
      </c>
      <c r="J8" s="101">
        <f>IF(ISNA(HLOOKUP(CONCATENATE($F8,$G8),Estimates,2,FALSE)),0,(1-$H8)*HLOOKUP(CONCATENATE($F8,$G8),Estimates,2,FALSE)*Effort_Splits!C$8)</f>
        <v>0</v>
      </c>
      <c r="K8" s="101">
        <f>IF(ISNA(HLOOKUP(CONCATENATE($F8,$G8),Estimates,2,FALSE)),0,(1-$H8)*HLOOKUP(CONCATENATE($F8,$G8),Estimates,2,FALSE)*Effort_Splits!C$9)</f>
        <v>0</v>
      </c>
      <c r="L8" s="38">
        <f>SUM(M8:N8)</f>
        <v>0</v>
      </c>
      <c r="M8" s="77">
        <f>IF(ISNA(HLOOKUP(CONCATENATE($F8,$G8),Estimates,3,FALSE)),0,(1-$H8)*HLOOKUP(CONCATENATE($F8,$G8),Estimates,3,FALSE)*Effort_Splits!D$8)</f>
        <v>0</v>
      </c>
      <c r="N8" s="77">
        <f>IF(ISNA(HLOOKUP(CONCATENATE($F8,$G8),Estimates,3,FALSE)),0,(1-$H8)*HLOOKUP(CONCATENATE($F8,$G8),Estimates,3,FALSE)*Effort_Splits!D$9)</f>
        <v>0</v>
      </c>
      <c r="O8" s="38">
        <f>SUM(P8:Q8)</f>
        <v>0</v>
      </c>
      <c r="P8" s="77">
        <f>IF(ISNA(HLOOKUP(CONCATENATE($F8,$G8),Estimates,4,FALSE)),0,(1-$H8)*HLOOKUP(CONCATENATE($F8,$G8),Estimates,4,FALSE)*Effort_Splits!E$8)</f>
        <v>0</v>
      </c>
      <c r="Q8" s="77">
        <f>IF(ISNA(HLOOKUP(CONCATENATE($F8,$G8),Estimates,4,FALSE)),0,(1-$H8)*HLOOKUP(CONCATENATE($F8,$G8),Estimates,4,FALSE)*Effort_Splits!E$9)</f>
        <v>0</v>
      </c>
      <c r="R8" s="38">
        <f>SUM(S8:T8)</f>
        <v>0</v>
      </c>
      <c r="S8" s="77">
        <f>IF(ISNA(HLOOKUP(CONCATENATE($F8,$G8),Estimates,5,FALSE)),0,(1-$H8)*HLOOKUP(CONCATENATE($F8,$G8),Estimates,5,FALSE)*Effort_Splits!F$8)</f>
        <v>0</v>
      </c>
      <c r="T8" s="77">
        <f>IF(ISNA(HLOOKUP(CONCATENATE($F8,$G8),Estimates,5,FALSE)),0,(1-$H8)*HLOOKUP(CONCATENATE($F8,$G8),Estimates,5,FALSE)*Effort_Splits!F$9)</f>
        <v>0</v>
      </c>
      <c r="U8" s="38">
        <f>SUM(V8:W8)</f>
        <v>0</v>
      </c>
      <c r="V8" s="77">
        <f>IF(ISNA(HLOOKUP(CONCATENATE($F8,$G8),Estimates,6,FALSE)),0,(1-$H8)*HLOOKUP(CONCATENATE($F8,$G8),Estimates,6,FALSE)*Effort_Splits!G$8)</f>
        <v>0</v>
      </c>
      <c r="W8" s="77">
        <f>IF(ISNA(HLOOKUP(CONCATENATE($F8,$G8),Estimates,6,FALSE)),0,(1-$H8)*HLOOKUP(CONCATENATE($F8,$G8),Estimates,6,FALSE)*Effort_Splits!G$9)</f>
        <v>0</v>
      </c>
      <c r="X8" s="78">
        <f>SUM(Y8:Z8)</f>
        <v>0</v>
      </c>
      <c r="Y8" s="52">
        <f>SUM(J8,M8,P8,S8,V8)</f>
        <v>0</v>
      </c>
      <c r="Z8" s="52">
        <f>SUM(K8,N8,Q8,T8,W8)</f>
        <v>0</v>
      </c>
    </row>
    <row r="9" spans="1:27" ht="12.75">
      <c r="B9" s="31"/>
      <c r="C9" s="31"/>
      <c r="D9" s="31"/>
      <c r="E9" s="28"/>
      <c r="F9" s="39"/>
      <c r="G9" s="24"/>
      <c r="H9" s="40"/>
      <c r="I9" s="41">
        <f>SUM(J9:K9)</f>
        <v>0</v>
      </c>
      <c r="J9" s="102">
        <f>IF(ISNA(HLOOKUP(CONCATENATE($F9,$G9),Estimates,2,FALSE)),0,(1-$H9)*HLOOKUP(CONCATENATE($F9,$G9),Estimates,2,FALSE)*Effort_Splits!C$8)</f>
        <v>0</v>
      </c>
      <c r="K9" s="102">
        <f>IF(ISNA(HLOOKUP(CONCATENATE($F9,$G9),Estimates,2,FALSE)),0,(1-$H9)*HLOOKUP(CONCATENATE($F9,$G9),Estimates,2,FALSE)*Effort_Splits!C$9)</f>
        <v>0</v>
      </c>
      <c r="L9" s="41">
        <f>SUM(M9:N9)</f>
        <v>0</v>
      </c>
      <c r="M9" s="56">
        <f>IF(ISNA(HLOOKUP(CONCATENATE($F9,$G9),Estimates,3,FALSE)),0,(1-$H9)*HLOOKUP(CONCATENATE($F9,$G9),Estimates,3,FALSE)*Effort_Splits!D$8)</f>
        <v>0</v>
      </c>
      <c r="N9" s="56">
        <f>IF(ISNA(HLOOKUP(CONCATENATE($F9,$G9),Estimates,3,FALSE)),0,(1-$H9)*HLOOKUP(CONCATENATE($F9,$G9),Estimates,3,FALSE)*Effort_Splits!D$9)</f>
        <v>0</v>
      </c>
      <c r="O9" s="41">
        <f>SUM(P9:Q9)</f>
        <v>0</v>
      </c>
      <c r="P9" s="56">
        <f>IF(ISNA(HLOOKUP(CONCATENATE($F9,$G9),Estimates,4,FALSE)),0,(1-$H9)*HLOOKUP(CONCATENATE($F9,$G9),Estimates,4,FALSE)*Effort_Splits!E$8)</f>
        <v>0</v>
      </c>
      <c r="Q9" s="56">
        <f>IF(ISNA(HLOOKUP(CONCATENATE($F9,$G9),Estimates,4,FALSE)),0,(1-$H9)*HLOOKUP(CONCATENATE($F9,$G9),Estimates,4,FALSE)*Effort_Splits!E$9)</f>
        <v>0</v>
      </c>
      <c r="R9" s="41">
        <f>SUM(S9:T9)</f>
        <v>0</v>
      </c>
      <c r="S9" s="56">
        <f>IF(ISNA(HLOOKUP(CONCATENATE($F9,$G9),Estimates,5,FALSE)),0,(1-$H9)*HLOOKUP(CONCATENATE($F9,$G9),Estimates,5,FALSE)*Effort_Splits!F$8)</f>
        <v>0</v>
      </c>
      <c r="T9" s="56">
        <f>IF(ISNA(HLOOKUP(CONCATENATE($F9,$G9),Estimates,5,FALSE)),0,(1-$H9)*HLOOKUP(CONCATENATE($F9,$G9),Estimates,5,FALSE)*Effort_Splits!F$9)</f>
        <v>0</v>
      </c>
      <c r="U9" s="41">
        <f>SUM(V9:W9)</f>
        <v>0</v>
      </c>
      <c r="V9" s="56">
        <f>IF(ISNA(HLOOKUP(CONCATENATE($F9,$G9),Estimates,6,FALSE)),0,(1-$H9)*HLOOKUP(CONCATENATE($F9,$G9),Estimates,6,FALSE)*Effort_Splits!G$8)</f>
        <v>0</v>
      </c>
      <c r="W9" s="56">
        <f>IF(ISNA(HLOOKUP(CONCATENATE($F9,$G9),Estimates,6,FALSE)),0,(1-$H9)*HLOOKUP(CONCATENATE($F9,$G9),Estimates,6,FALSE)*Effort_Splits!G$9)</f>
        <v>0</v>
      </c>
      <c r="X9" s="79">
        <f>SUM(Y9:Z9)</f>
        <v>0</v>
      </c>
      <c r="Y9" s="53">
        <f t="shared" ref="X9:Z45" si="0">SUM(J9,M9,P9,S9,V9)</f>
        <v>0</v>
      </c>
      <c r="Z9" s="53">
        <f t="shared" si="0"/>
        <v>0</v>
      </c>
    </row>
    <row r="10" spans="1:27" ht="12.75">
      <c r="B10" s="31"/>
      <c r="C10" s="31"/>
      <c r="D10" s="31"/>
      <c r="E10" s="28"/>
      <c r="F10" s="39"/>
      <c r="G10" s="24"/>
      <c r="H10" s="40"/>
      <c r="I10" s="41">
        <f t="shared" ref="I10:I45" si="1">SUM(J10:K10)</f>
        <v>0</v>
      </c>
      <c r="J10" s="102">
        <f>IF(ISNA(HLOOKUP(CONCATENATE($F10,$G10),Estimates,2,FALSE)),0,(1-$H10)*HLOOKUP(CONCATENATE($F10,$G10),Estimates,2,FALSE)*Effort_Splits!C$8)</f>
        <v>0</v>
      </c>
      <c r="K10" s="102">
        <f>IF(ISNA(HLOOKUP(CONCATENATE($F10,$G10),Estimates,2,FALSE)),0,(1-$H10)*HLOOKUP(CONCATENATE($F10,$G10),Estimates,2,FALSE)*Effort_Splits!C$9)</f>
        <v>0</v>
      </c>
      <c r="L10" s="41">
        <f t="shared" ref="L10:L31" si="2">SUM(M10:N10)</f>
        <v>0</v>
      </c>
      <c r="M10" s="56">
        <f>IF(ISNA(HLOOKUP(CONCATENATE($F10,$G10),Estimates,3,FALSE)),0,(1-$H10)*HLOOKUP(CONCATENATE($F10,$G10),Estimates,3,FALSE)*Effort_Splits!D$8)</f>
        <v>0</v>
      </c>
      <c r="N10" s="56">
        <f>IF(ISNA(HLOOKUP(CONCATENATE($F10,$G10),Estimates,3,FALSE)),0,(1-$H10)*HLOOKUP(CONCATENATE($F10,$G10),Estimates,3,FALSE)*Effort_Splits!D$9)</f>
        <v>0</v>
      </c>
      <c r="O10" s="41">
        <f t="shared" ref="O10:O31" si="3">SUM(P10:Q10)</f>
        <v>0</v>
      </c>
      <c r="P10" s="56">
        <f>IF(ISNA(HLOOKUP(CONCATENATE($F10,$G10),Estimates,4,FALSE)),0,(1-$H10)*HLOOKUP(CONCATENATE($F10,$G10),Estimates,4,FALSE)*Effort_Splits!E$8)</f>
        <v>0</v>
      </c>
      <c r="Q10" s="56">
        <f>IF(ISNA(HLOOKUP(CONCATENATE($F10,$G10),Estimates,4,FALSE)),0,(1-$H10)*HLOOKUP(CONCATENATE($F10,$G10),Estimates,4,FALSE)*Effort_Splits!E$9)</f>
        <v>0</v>
      </c>
      <c r="R10" s="41">
        <f t="shared" ref="R10:R31" si="4">SUM(S10:T10)</f>
        <v>0</v>
      </c>
      <c r="S10" s="56">
        <f>IF(ISNA(HLOOKUP(CONCATENATE($F10,$G10),Estimates,5,FALSE)),0,(1-$H10)*HLOOKUP(CONCATENATE($F10,$G10),Estimates,5,FALSE)*Effort_Splits!F$8)</f>
        <v>0</v>
      </c>
      <c r="T10" s="56">
        <f>IF(ISNA(HLOOKUP(CONCATENATE($F10,$G10),Estimates,5,FALSE)),0,(1-$H10)*HLOOKUP(CONCATENATE($F10,$G10),Estimates,5,FALSE)*Effort_Splits!F$9)</f>
        <v>0</v>
      </c>
      <c r="U10" s="41">
        <f t="shared" ref="U10:U31" si="5">SUM(V10:W10)</f>
        <v>0</v>
      </c>
      <c r="V10" s="56">
        <f>IF(ISNA(HLOOKUP(CONCATENATE($F10,$G10),Estimates,6,FALSE)),0,(1-$H10)*HLOOKUP(CONCATENATE($F10,$G10),Estimates,6,FALSE)*Effort_Splits!G$8)</f>
        <v>0</v>
      </c>
      <c r="W10" s="56">
        <f>IF(ISNA(HLOOKUP(CONCATENATE($F10,$G10),Estimates,6,FALSE)),0,(1-$H10)*HLOOKUP(CONCATENATE($F10,$G10),Estimates,6,FALSE)*Effort_Splits!G$9)</f>
        <v>0</v>
      </c>
      <c r="X10" s="79">
        <f t="shared" ref="X10:X31" si="6">SUM(Y10:Z10)</f>
        <v>0</v>
      </c>
      <c r="Y10" s="53">
        <f t="shared" si="0"/>
        <v>0</v>
      </c>
      <c r="Z10" s="53">
        <f t="shared" si="0"/>
        <v>0</v>
      </c>
    </row>
    <row r="11" spans="1:27" ht="12.75">
      <c r="B11" s="31"/>
      <c r="C11" s="31"/>
      <c r="D11" s="31"/>
      <c r="E11" s="28"/>
      <c r="F11" s="39"/>
      <c r="G11" s="24"/>
      <c r="H11" s="40"/>
      <c r="I11" s="41">
        <f t="shared" si="1"/>
        <v>0</v>
      </c>
      <c r="J11" s="102">
        <f>IF(ISNA(HLOOKUP(CONCATENATE($F11,$G11),Estimates,2,FALSE)),0,(1-$H11)*HLOOKUP(CONCATENATE($F11,$G11),Estimates,2,FALSE)*Effort_Splits!C$8)</f>
        <v>0</v>
      </c>
      <c r="K11" s="102">
        <f>IF(ISNA(HLOOKUP(CONCATENATE($F11,$G11),Estimates,2,FALSE)),0,(1-$H11)*HLOOKUP(CONCATENATE($F11,$G11),Estimates,2,FALSE)*Effort_Splits!C$9)</f>
        <v>0</v>
      </c>
      <c r="L11" s="41">
        <f t="shared" si="2"/>
        <v>0</v>
      </c>
      <c r="M11" s="56">
        <f>IF(ISNA(HLOOKUP(CONCATENATE($F11,$G11),Estimates,3,FALSE)),0,(1-$H11)*HLOOKUP(CONCATENATE($F11,$G11),Estimates,3,FALSE)*Effort_Splits!D$8)</f>
        <v>0</v>
      </c>
      <c r="N11" s="56">
        <f>IF(ISNA(HLOOKUP(CONCATENATE($F11,$G11),Estimates,3,FALSE)),0,(1-$H11)*HLOOKUP(CONCATENATE($F11,$G11),Estimates,3,FALSE)*Effort_Splits!D$9)</f>
        <v>0</v>
      </c>
      <c r="O11" s="41">
        <f t="shared" si="3"/>
        <v>0</v>
      </c>
      <c r="P11" s="56">
        <f>IF(ISNA(HLOOKUP(CONCATENATE($F11,$G11),Estimates,4,FALSE)),0,(1-$H11)*HLOOKUP(CONCATENATE($F11,$G11),Estimates,4,FALSE)*Effort_Splits!E$8)</f>
        <v>0</v>
      </c>
      <c r="Q11" s="56">
        <f>IF(ISNA(HLOOKUP(CONCATENATE($F11,$G11),Estimates,4,FALSE)),0,(1-$H11)*HLOOKUP(CONCATENATE($F11,$G11),Estimates,4,FALSE)*Effort_Splits!E$9)</f>
        <v>0</v>
      </c>
      <c r="R11" s="41">
        <f t="shared" si="4"/>
        <v>0</v>
      </c>
      <c r="S11" s="56">
        <f>IF(ISNA(HLOOKUP(CONCATENATE($F11,$G11),Estimates,5,FALSE)),0,(1-$H11)*HLOOKUP(CONCATENATE($F11,$G11),Estimates,5,FALSE)*Effort_Splits!F$8)</f>
        <v>0</v>
      </c>
      <c r="T11" s="56">
        <f>IF(ISNA(HLOOKUP(CONCATENATE($F11,$G11),Estimates,5,FALSE)),0,(1-$H11)*HLOOKUP(CONCATENATE($F11,$G11),Estimates,5,FALSE)*Effort_Splits!F$9)</f>
        <v>0</v>
      </c>
      <c r="U11" s="41">
        <f t="shared" si="5"/>
        <v>0</v>
      </c>
      <c r="V11" s="56">
        <f>IF(ISNA(HLOOKUP(CONCATENATE($F11,$G11),Estimates,6,FALSE)),0,(1-$H11)*HLOOKUP(CONCATENATE($F11,$G11),Estimates,6,FALSE)*Effort_Splits!G$8)</f>
        <v>0</v>
      </c>
      <c r="W11" s="56">
        <f>IF(ISNA(HLOOKUP(CONCATENATE($F11,$G11),Estimates,6,FALSE)),0,(1-$H11)*HLOOKUP(CONCATENATE($F11,$G11),Estimates,6,FALSE)*Effort_Splits!G$9)</f>
        <v>0</v>
      </c>
      <c r="X11" s="79">
        <f t="shared" si="6"/>
        <v>0</v>
      </c>
      <c r="Y11" s="53">
        <f t="shared" si="0"/>
        <v>0</v>
      </c>
      <c r="Z11" s="53">
        <f t="shared" si="0"/>
        <v>0</v>
      </c>
    </row>
    <row r="12" spans="1:27" ht="12.75">
      <c r="B12" s="31"/>
      <c r="C12" s="31"/>
      <c r="D12" s="31"/>
      <c r="E12" s="28"/>
      <c r="F12" s="39"/>
      <c r="G12" s="24"/>
      <c r="H12" s="40"/>
      <c r="I12" s="41">
        <f t="shared" ref="I12" si="7">SUM(J12:K12)</f>
        <v>0</v>
      </c>
      <c r="J12" s="102">
        <f>IF(ISNA(HLOOKUP(CONCATENATE($F12,$G12),Estimates,2,FALSE)),0,(1-$H12)*HLOOKUP(CONCATENATE($F12,$G12),Estimates,2,FALSE)*Effort_Splits!C$8)</f>
        <v>0</v>
      </c>
      <c r="K12" s="102">
        <f>IF(ISNA(HLOOKUP(CONCATENATE($F12,$G12),Estimates,2,FALSE)),0,(1-$H12)*HLOOKUP(CONCATENATE($F12,$G12),Estimates,2,FALSE)*Effort_Splits!C$9)</f>
        <v>0</v>
      </c>
      <c r="L12" s="41">
        <f t="shared" ref="L12" si="8">SUM(M12:N12)</f>
        <v>0</v>
      </c>
      <c r="M12" s="56">
        <f>IF(ISNA(HLOOKUP(CONCATENATE($F12,$G12),Estimates,3,FALSE)),0,(1-$H12)*HLOOKUP(CONCATENATE($F12,$G12),Estimates,3,FALSE)*Effort_Splits!D$8)</f>
        <v>0</v>
      </c>
      <c r="N12" s="56">
        <f>IF(ISNA(HLOOKUP(CONCATENATE($F12,$G12),Estimates,3,FALSE)),0,(1-$H12)*HLOOKUP(CONCATENATE($F12,$G12),Estimates,3,FALSE)*Effort_Splits!D$9)</f>
        <v>0</v>
      </c>
      <c r="O12" s="41">
        <f t="shared" ref="O12" si="9">SUM(P12:Q12)</f>
        <v>0</v>
      </c>
      <c r="P12" s="56">
        <f>IF(ISNA(HLOOKUP(CONCATENATE($F12,$G12),Estimates,4,FALSE)),0,(1-$H12)*HLOOKUP(CONCATENATE($F12,$G12),Estimates,4,FALSE)*Effort_Splits!E$8)</f>
        <v>0</v>
      </c>
      <c r="Q12" s="56">
        <f>IF(ISNA(HLOOKUP(CONCATENATE($F12,$G12),Estimates,4,FALSE)),0,(1-$H12)*HLOOKUP(CONCATENATE($F12,$G12),Estimates,4,FALSE)*Effort_Splits!E$9)</f>
        <v>0</v>
      </c>
      <c r="R12" s="41">
        <f t="shared" ref="R12" si="10">SUM(S12:T12)</f>
        <v>0</v>
      </c>
      <c r="S12" s="56">
        <f>IF(ISNA(HLOOKUP(CONCATENATE($F12,$G12),Estimates,5,FALSE)),0,(1-$H12)*HLOOKUP(CONCATENATE($F12,$G12),Estimates,5,FALSE)*Effort_Splits!F$8)</f>
        <v>0</v>
      </c>
      <c r="T12" s="56">
        <f>IF(ISNA(HLOOKUP(CONCATENATE($F12,$G12),Estimates,5,FALSE)),0,(1-$H12)*HLOOKUP(CONCATENATE($F12,$G12),Estimates,5,FALSE)*Effort_Splits!F$9)</f>
        <v>0</v>
      </c>
      <c r="U12" s="41">
        <f t="shared" ref="U12" si="11">SUM(V12:W12)</f>
        <v>0</v>
      </c>
      <c r="V12" s="56">
        <f>IF(ISNA(HLOOKUP(CONCATENATE($F12,$G12),Estimates,6,FALSE)),0,(1-$H12)*HLOOKUP(CONCATENATE($F12,$G12),Estimates,6,FALSE)*Effort_Splits!G$8)</f>
        <v>0</v>
      </c>
      <c r="W12" s="56">
        <f>IF(ISNA(HLOOKUP(CONCATENATE($F12,$G12),Estimates,6,FALSE)),0,(1-$H12)*HLOOKUP(CONCATENATE($F12,$G12),Estimates,6,FALSE)*Effort_Splits!G$9)</f>
        <v>0</v>
      </c>
      <c r="X12" s="79">
        <f t="shared" ref="X12" si="12">SUM(Y12:Z12)</f>
        <v>0</v>
      </c>
      <c r="Y12" s="53">
        <f t="shared" ref="Y12" si="13">SUM(J12,M12,P12,S12,V12)</f>
        <v>0</v>
      </c>
      <c r="Z12" s="53">
        <f t="shared" ref="Z12" si="14">SUM(K12,N12,Q12,T12,W12)</f>
        <v>0</v>
      </c>
    </row>
    <row r="13" spans="1:27" ht="12.75">
      <c r="B13" s="31"/>
      <c r="C13" s="31"/>
      <c r="D13" s="31"/>
      <c r="E13" s="28"/>
      <c r="F13" s="39"/>
      <c r="G13" s="24"/>
      <c r="H13" s="40"/>
      <c r="I13" s="41">
        <f t="shared" ref="I13:I24" si="15">SUM(J13:K13)</f>
        <v>0</v>
      </c>
      <c r="J13" s="102">
        <f>IF(ISNA(HLOOKUP(CONCATENATE($F13,$G13),Estimates,2,FALSE)),0,(1-$H13)*HLOOKUP(CONCATENATE($F13,$G13),Estimates,2,FALSE)*Effort_Splits!C$8)</f>
        <v>0</v>
      </c>
      <c r="K13" s="102">
        <f>IF(ISNA(HLOOKUP(CONCATENATE($F13,$G13),Estimates,2,FALSE)),0,(1-$H13)*HLOOKUP(CONCATENATE($F13,$G13),Estimates,2,FALSE)*Effort_Splits!C$9)</f>
        <v>0</v>
      </c>
      <c r="L13" s="41">
        <f t="shared" ref="L13:L24" si="16">SUM(M13:N13)</f>
        <v>0</v>
      </c>
      <c r="M13" s="56">
        <f>IF(ISNA(HLOOKUP(CONCATENATE($F13,$G13),Estimates,3,FALSE)),0,(1-$H13)*HLOOKUP(CONCATENATE($F13,$G13),Estimates,3,FALSE)*Effort_Splits!D$8)</f>
        <v>0</v>
      </c>
      <c r="N13" s="56">
        <f>IF(ISNA(HLOOKUP(CONCATENATE($F13,$G13),Estimates,3,FALSE)),0,(1-$H13)*HLOOKUP(CONCATENATE($F13,$G13),Estimates,3,FALSE)*Effort_Splits!D$9)</f>
        <v>0</v>
      </c>
      <c r="O13" s="41">
        <f t="shared" ref="O13:O24" si="17">SUM(P13:Q13)</f>
        <v>0</v>
      </c>
      <c r="P13" s="56">
        <f>IF(ISNA(HLOOKUP(CONCATENATE($F13,$G13),Estimates,4,FALSE)),0,(1-$H13)*HLOOKUP(CONCATENATE($F13,$G13),Estimates,4,FALSE)*Effort_Splits!E$8)</f>
        <v>0</v>
      </c>
      <c r="Q13" s="56">
        <f>IF(ISNA(HLOOKUP(CONCATENATE($F13,$G13),Estimates,4,FALSE)),0,(1-$H13)*HLOOKUP(CONCATENATE($F13,$G13),Estimates,4,FALSE)*Effort_Splits!E$9)</f>
        <v>0</v>
      </c>
      <c r="R13" s="41">
        <f t="shared" ref="R13:R24" si="18">SUM(S13:T13)</f>
        <v>0</v>
      </c>
      <c r="S13" s="56">
        <f>IF(ISNA(HLOOKUP(CONCATENATE($F13,$G13),Estimates,5,FALSE)),0,(1-$H13)*HLOOKUP(CONCATENATE($F13,$G13),Estimates,5,FALSE)*Effort_Splits!F$8)</f>
        <v>0</v>
      </c>
      <c r="T13" s="56">
        <f>IF(ISNA(HLOOKUP(CONCATENATE($F13,$G13),Estimates,5,FALSE)),0,(1-$H13)*HLOOKUP(CONCATENATE($F13,$G13),Estimates,5,FALSE)*Effort_Splits!F$9)</f>
        <v>0</v>
      </c>
      <c r="U13" s="41">
        <f t="shared" ref="U13:U24" si="19">SUM(V13:W13)</f>
        <v>0</v>
      </c>
      <c r="V13" s="56">
        <f>IF(ISNA(HLOOKUP(CONCATENATE($F13,$G13),Estimates,6,FALSE)),0,(1-$H13)*HLOOKUP(CONCATENATE($F13,$G13),Estimates,6,FALSE)*Effort_Splits!G$8)</f>
        <v>0</v>
      </c>
      <c r="W13" s="56">
        <f>IF(ISNA(HLOOKUP(CONCATENATE($F13,$G13),Estimates,6,FALSE)),0,(1-$H13)*HLOOKUP(CONCATENATE($F13,$G13),Estimates,6,FALSE)*Effort_Splits!G$9)</f>
        <v>0</v>
      </c>
      <c r="X13" s="79">
        <f t="shared" ref="X13:X24" si="20">SUM(Y13:Z13)</f>
        <v>0</v>
      </c>
      <c r="Y13" s="53">
        <f t="shared" ref="Y13:Y24" si="21">SUM(J13,M13,P13,S13,V13)</f>
        <v>0</v>
      </c>
      <c r="Z13" s="53">
        <f t="shared" ref="Z13:Z24" si="22">SUM(K13,N13,Q13,T13,W13)</f>
        <v>0</v>
      </c>
    </row>
    <row r="14" spans="1:27" ht="12.75">
      <c r="B14" s="31"/>
      <c r="C14" s="31"/>
      <c r="D14" s="31"/>
      <c r="E14" s="28"/>
      <c r="F14" s="39"/>
      <c r="G14" s="24"/>
      <c r="H14" s="40"/>
      <c r="I14" s="41">
        <f t="shared" si="15"/>
        <v>0</v>
      </c>
      <c r="J14" s="102">
        <f>IF(ISNA(HLOOKUP(CONCATENATE($F14,$G14),Estimates,2,FALSE)),0,(1-$H14)*HLOOKUP(CONCATENATE($F14,$G14),Estimates,2,FALSE)*Effort_Splits!C$8)</f>
        <v>0</v>
      </c>
      <c r="K14" s="102">
        <f>IF(ISNA(HLOOKUP(CONCATENATE($F14,$G14),Estimates,2,FALSE)),0,(1-$H14)*HLOOKUP(CONCATENATE($F14,$G14),Estimates,2,FALSE)*Effort_Splits!C$9)</f>
        <v>0</v>
      </c>
      <c r="L14" s="41">
        <f t="shared" si="16"/>
        <v>0</v>
      </c>
      <c r="M14" s="56">
        <f>IF(ISNA(HLOOKUP(CONCATENATE($F14,$G14),Estimates,3,FALSE)),0,(1-$H14)*HLOOKUP(CONCATENATE($F14,$G14),Estimates,3,FALSE)*Effort_Splits!D$8)</f>
        <v>0</v>
      </c>
      <c r="N14" s="56">
        <f>IF(ISNA(HLOOKUP(CONCATENATE($F14,$G14),Estimates,3,FALSE)),0,(1-$H14)*HLOOKUP(CONCATENATE($F14,$G14),Estimates,3,FALSE)*Effort_Splits!D$9)</f>
        <v>0</v>
      </c>
      <c r="O14" s="41">
        <f t="shared" si="17"/>
        <v>0</v>
      </c>
      <c r="P14" s="56">
        <f>IF(ISNA(HLOOKUP(CONCATENATE($F14,$G14),Estimates,4,FALSE)),0,(1-$H14)*HLOOKUP(CONCATENATE($F14,$G14),Estimates,4,FALSE)*Effort_Splits!E$8)</f>
        <v>0</v>
      </c>
      <c r="Q14" s="56">
        <f>IF(ISNA(HLOOKUP(CONCATENATE($F14,$G14),Estimates,4,FALSE)),0,(1-$H14)*HLOOKUP(CONCATENATE($F14,$G14),Estimates,4,FALSE)*Effort_Splits!E$9)</f>
        <v>0</v>
      </c>
      <c r="R14" s="41">
        <f t="shared" si="18"/>
        <v>0</v>
      </c>
      <c r="S14" s="56">
        <f>IF(ISNA(HLOOKUP(CONCATENATE($F14,$G14),Estimates,5,FALSE)),0,(1-$H14)*HLOOKUP(CONCATENATE($F14,$G14),Estimates,5,FALSE)*Effort_Splits!F$8)</f>
        <v>0</v>
      </c>
      <c r="T14" s="56">
        <f>IF(ISNA(HLOOKUP(CONCATENATE($F14,$G14),Estimates,5,FALSE)),0,(1-$H14)*HLOOKUP(CONCATENATE($F14,$G14),Estimates,5,FALSE)*Effort_Splits!F$9)</f>
        <v>0</v>
      </c>
      <c r="U14" s="41">
        <f t="shared" si="19"/>
        <v>0</v>
      </c>
      <c r="V14" s="56">
        <f>IF(ISNA(HLOOKUP(CONCATENATE($F14,$G14),Estimates,6,FALSE)),0,(1-$H14)*HLOOKUP(CONCATENATE($F14,$G14),Estimates,6,FALSE)*Effort_Splits!G$8)</f>
        <v>0</v>
      </c>
      <c r="W14" s="56">
        <f>IF(ISNA(HLOOKUP(CONCATENATE($F14,$G14),Estimates,6,FALSE)),0,(1-$H14)*HLOOKUP(CONCATENATE($F14,$G14),Estimates,6,FALSE)*Effort_Splits!G$9)</f>
        <v>0</v>
      </c>
      <c r="X14" s="79">
        <f t="shared" si="20"/>
        <v>0</v>
      </c>
      <c r="Y14" s="53">
        <f t="shared" si="21"/>
        <v>0</v>
      </c>
      <c r="Z14" s="53">
        <f t="shared" si="22"/>
        <v>0</v>
      </c>
    </row>
    <row r="15" spans="1:27" ht="12.75">
      <c r="B15" s="31"/>
      <c r="C15" s="31"/>
      <c r="D15" s="31"/>
      <c r="E15" s="28"/>
      <c r="F15" s="39"/>
      <c r="G15" s="24"/>
      <c r="H15" s="40"/>
      <c r="I15" s="41">
        <f t="shared" si="15"/>
        <v>0</v>
      </c>
      <c r="J15" s="102">
        <f>IF(ISNA(HLOOKUP(CONCATENATE($F15,$G15),Estimates,2,FALSE)),0,(1-$H15)*HLOOKUP(CONCATENATE($F15,$G15),Estimates,2,FALSE)*Effort_Splits!C$8)</f>
        <v>0</v>
      </c>
      <c r="K15" s="102">
        <f>IF(ISNA(HLOOKUP(CONCATENATE($F15,$G15),Estimates,2,FALSE)),0,(1-$H15)*HLOOKUP(CONCATENATE($F15,$G15),Estimates,2,FALSE)*Effort_Splits!C$9)</f>
        <v>0</v>
      </c>
      <c r="L15" s="41">
        <f t="shared" si="16"/>
        <v>0</v>
      </c>
      <c r="M15" s="56">
        <f>IF(ISNA(HLOOKUP(CONCATENATE($F15,$G15),Estimates,3,FALSE)),0,(1-$H15)*HLOOKUP(CONCATENATE($F15,$G15),Estimates,3,FALSE)*Effort_Splits!D$8)</f>
        <v>0</v>
      </c>
      <c r="N15" s="56">
        <f>IF(ISNA(HLOOKUP(CONCATENATE($F15,$G15),Estimates,3,FALSE)),0,(1-$H15)*HLOOKUP(CONCATENATE($F15,$G15),Estimates,3,FALSE)*Effort_Splits!D$9)</f>
        <v>0</v>
      </c>
      <c r="O15" s="41">
        <f t="shared" si="17"/>
        <v>0</v>
      </c>
      <c r="P15" s="56">
        <f>IF(ISNA(HLOOKUP(CONCATENATE($F15,$G15),Estimates,4,FALSE)),0,(1-$H15)*HLOOKUP(CONCATENATE($F15,$G15),Estimates,4,FALSE)*Effort_Splits!E$8)</f>
        <v>0</v>
      </c>
      <c r="Q15" s="56">
        <f>IF(ISNA(HLOOKUP(CONCATENATE($F15,$G15),Estimates,4,FALSE)),0,(1-$H15)*HLOOKUP(CONCATENATE($F15,$G15),Estimates,4,FALSE)*Effort_Splits!E$9)</f>
        <v>0</v>
      </c>
      <c r="R15" s="41">
        <f t="shared" si="18"/>
        <v>0</v>
      </c>
      <c r="S15" s="56">
        <f>IF(ISNA(HLOOKUP(CONCATENATE($F15,$G15),Estimates,5,FALSE)),0,(1-$H15)*HLOOKUP(CONCATENATE($F15,$G15),Estimates,5,FALSE)*Effort_Splits!F$8)</f>
        <v>0</v>
      </c>
      <c r="T15" s="56">
        <f>IF(ISNA(HLOOKUP(CONCATENATE($F15,$G15),Estimates,5,FALSE)),0,(1-$H15)*HLOOKUP(CONCATENATE($F15,$G15),Estimates,5,FALSE)*Effort_Splits!F$9)</f>
        <v>0</v>
      </c>
      <c r="U15" s="41">
        <f t="shared" si="19"/>
        <v>0</v>
      </c>
      <c r="V15" s="56">
        <f>IF(ISNA(HLOOKUP(CONCATENATE($F15,$G15),Estimates,6,FALSE)),0,(1-$H15)*HLOOKUP(CONCATENATE($F15,$G15),Estimates,6,FALSE)*Effort_Splits!G$8)</f>
        <v>0</v>
      </c>
      <c r="W15" s="56">
        <f>IF(ISNA(HLOOKUP(CONCATENATE($F15,$G15),Estimates,6,FALSE)),0,(1-$H15)*HLOOKUP(CONCATENATE($F15,$G15),Estimates,6,FALSE)*Effort_Splits!G$9)</f>
        <v>0</v>
      </c>
      <c r="X15" s="79">
        <f t="shared" si="20"/>
        <v>0</v>
      </c>
      <c r="Y15" s="53">
        <f t="shared" si="21"/>
        <v>0</v>
      </c>
      <c r="Z15" s="53">
        <f t="shared" si="22"/>
        <v>0</v>
      </c>
    </row>
    <row r="16" spans="1:27" ht="12.75">
      <c r="B16" s="31"/>
      <c r="C16" s="31"/>
      <c r="D16" s="31"/>
      <c r="E16" s="28"/>
      <c r="F16" s="39"/>
      <c r="G16" s="24"/>
      <c r="H16" s="40"/>
      <c r="I16" s="41">
        <f t="shared" si="15"/>
        <v>0</v>
      </c>
      <c r="J16" s="102">
        <f>IF(ISNA(HLOOKUP(CONCATENATE($F16,$G16),Estimates,2,FALSE)),0,(1-$H16)*HLOOKUP(CONCATENATE($F16,$G16),Estimates,2,FALSE)*Effort_Splits!C$8)</f>
        <v>0</v>
      </c>
      <c r="K16" s="102">
        <f>IF(ISNA(HLOOKUP(CONCATENATE($F16,$G16),Estimates,2,FALSE)),0,(1-$H16)*HLOOKUP(CONCATENATE($F16,$G16),Estimates,2,FALSE)*Effort_Splits!C$9)</f>
        <v>0</v>
      </c>
      <c r="L16" s="41">
        <f t="shared" si="16"/>
        <v>0</v>
      </c>
      <c r="M16" s="56">
        <f>IF(ISNA(HLOOKUP(CONCATENATE($F16,$G16),Estimates,3,FALSE)),0,(1-$H16)*HLOOKUP(CONCATENATE($F16,$G16),Estimates,3,FALSE)*Effort_Splits!D$8)</f>
        <v>0</v>
      </c>
      <c r="N16" s="56">
        <f>IF(ISNA(HLOOKUP(CONCATENATE($F16,$G16),Estimates,3,FALSE)),0,(1-$H16)*HLOOKUP(CONCATENATE($F16,$G16),Estimates,3,FALSE)*Effort_Splits!D$9)</f>
        <v>0</v>
      </c>
      <c r="O16" s="41">
        <f t="shared" si="17"/>
        <v>0</v>
      </c>
      <c r="P16" s="56">
        <f>IF(ISNA(HLOOKUP(CONCATENATE($F16,$G16),Estimates,4,FALSE)),0,(1-$H16)*HLOOKUP(CONCATENATE($F16,$G16),Estimates,4,FALSE)*Effort_Splits!E$8)</f>
        <v>0</v>
      </c>
      <c r="Q16" s="56">
        <f>IF(ISNA(HLOOKUP(CONCATENATE($F16,$G16),Estimates,4,FALSE)),0,(1-$H16)*HLOOKUP(CONCATENATE($F16,$G16),Estimates,4,FALSE)*Effort_Splits!E$9)</f>
        <v>0</v>
      </c>
      <c r="R16" s="41">
        <f t="shared" si="18"/>
        <v>0</v>
      </c>
      <c r="S16" s="56">
        <f>IF(ISNA(HLOOKUP(CONCATENATE($F16,$G16),Estimates,5,FALSE)),0,(1-$H16)*HLOOKUP(CONCATENATE($F16,$G16),Estimates,5,FALSE)*Effort_Splits!F$8)</f>
        <v>0</v>
      </c>
      <c r="T16" s="56">
        <f>IF(ISNA(HLOOKUP(CONCATENATE($F16,$G16),Estimates,5,FALSE)),0,(1-$H16)*HLOOKUP(CONCATENATE($F16,$G16),Estimates,5,FALSE)*Effort_Splits!F$9)</f>
        <v>0</v>
      </c>
      <c r="U16" s="41">
        <f t="shared" si="19"/>
        <v>0</v>
      </c>
      <c r="V16" s="56">
        <f>IF(ISNA(HLOOKUP(CONCATENATE($F16,$G16),Estimates,6,FALSE)),0,(1-$H16)*HLOOKUP(CONCATENATE($F16,$G16),Estimates,6,FALSE)*Effort_Splits!G$8)</f>
        <v>0</v>
      </c>
      <c r="W16" s="56">
        <f>IF(ISNA(HLOOKUP(CONCATENATE($F16,$G16),Estimates,6,FALSE)),0,(1-$H16)*HLOOKUP(CONCATENATE($F16,$G16),Estimates,6,FALSE)*Effort_Splits!G$9)</f>
        <v>0</v>
      </c>
      <c r="X16" s="79">
        <f t="shared" si="20"/>
        <v>0</v>
      </c>
      <c r="Y16" s="53">
        <f t="shared" si="21"/>
        <v>0</v>
      </c>
      <c r="Z16" s="53">
        <f t="shared" si="22"/>
        <v>0</v>
      </c>
    </row>
    <row r="17" spans="1:26" ht="12.75">
      <c r="B17" s="31"/>
      <c r="C17" s="31"/>
      <c r="D17" s="31"/>
      <c r="E17" s="28"/>
      <c r="F17" s="39"/>
      <c r="G17" s="24"/>
      <c r="H17" s="40"/>
      <c r="I17" s="41">
        <f t="shared" si="15"/>
        <v>0</v>
      </c>
      <c r="J17" s="102">
        <f>IF(ISNA(HLOOKUP(CONCATENATE($F17,$G17),Estimates,2,FALSE)),0,(1-$H17)*HLOOKUP(CONCATENATE($F17,$G17),Estimates,2,FALSE)*Effort_Splits!C$8)</f>
        <v>0</v>
      </c>
      <c r="K17" s="102">
        <f>IF(ISNA(HLOOKUP(CONCATENATE($F17,$G17),Estimates,2,FALSE)),0,(1-$H17)*HLOOKUP(CONCATENATE($F17,$G17),Estimates,2,FALSE)*Effort_Splits!C$9)</f>
        <v>0</v>
      </c>
      <c r="L17" s="41">
        <f t="shared" si="16"/>
        <v>0</v>
      </c>
      <c r="M17" s="56">
        <f>IF(ISNA(HLOOKUP(CONCATENATE($F17,$G17),Estimates,3,FALSE)),0,(1-$H17)*HLOOKUP(CONCATENATE($F17,$G17),Estimates,3,FALSE)*Effort_Splits!D$8)</f>
        <v>0</v>
      </c>
      <c r="N17" s="56">
        <f>IF(ISNA(HLOOKUP(CONCATENATE($F17,$G17),Estimates,3,FALSE)),0,(1-$H17)*HLOOKUP(CONCATENATE($F17,$G17),Estimates,3,FALSE)*Effort_Splits!D$9)</f>
        <v>0</v>
      </c>
      <c r="O17" s="41">
        <f t="shared" si="17"/>
        <v>0</v>
      </c>
      <c r="P17" s="56">
        <f>IF(ISNA(HLOOKUP(CONCATENATE($F17,$G17),Estimates,4,FALSE)),0,(1-$H17)*HLOOKUP(CONCATENATE($F17,$G17),Estimates,4,FALSE)*Effort_Splits!E$8)</f>
        <v>0</v>
      </c>
      <c r="Q17" s="56">
        <f>IF(ISNA(HLOOKUP(CONCATENATE($F17,$G17),Estimates,4,FALSE)),0,(1-$H17)*HLOOKUP(CONCATENATE($F17,$G17),Estimates,4,FALSE)*Effort_Splits!E$9)</f>
        <v>0</v>
      </c>
      <c r="R17" s="41">
        <f t="shared" si="18"/>
        <v>0</v>
      </c>
      <c r="S17" s="56">
        <f>IF(ISNA(HLOOKUP(CONCATENATE($F17,$G17),Estimates,5,FALSE)),0,(1-$H17)*HLOOKUP(CONCATENATE($F17,$G17),Estimates,5,FALSE)*Effort_Splits!F$8)</f>
        <v>0</v>
      </c>
      <c r="T17" s="56">
        <f>IF(ISNA(HLOOKUP(CONCATENATE($F17,$G17),Estimates,5,FALSE)),0,(1-$H17)*HLOOKUP(CONCATENATE($F17,$G17),Estimates,5,FALSE)*Effort_Splits!F$9)</f>
        <v>0</v>
      </c>
      <c r="U17" s="41">
        <f t="shared" si="19"/>
        <v>0</v>
      </c>
      <c r="V17" s="56">
        <f>IF(ISNA(HLOOKUP(CONCATENATE($F17,$G17),Estimates,6,FALSE)),0,(1-$H17)*HLOOKUP(CONCATENATE($F17,$G17),Estimates,6,FALSE)*Effort_Splits!G$8)</f>
        <v>0</v>
      </c>
      <c r="W17" s="56">
        <f>IF(ISNA(HLOOKUP(CONCATENATE($F17,$G17),Estimates,6,FALSE)),0,(1-$H17)*HLOOKUP(CONCATENATE($F17,$G17),Estimates,6,FALSE)*Effort_Splits!G$9)</f>
        <v>0</v>
      </c>
      <c r="X17" s="79">
        <f t="shared" si="20"/>
        <v>0</v>
      </c>
      <c r="Y17" s="53">
        <f t="shared" si="21"/>
        <v>0</v>
      </c>
      <c r="Z17" s="53">
        <f t="shared" si="22"/>
        <v>0</v>
      </c>
    </row>
    <row r="18" spans="1:26" ht="12.75">
      <c r="B18" s="31"/>
      <c r="C18" s="31"/>
      <c r="D18" s="31"/>
      <c r="E18" s="28"/>
      <c r="F18" s="39"/>
      <c r="G18" s="24"/>
      <c r="H18" s="40"/>
      <c r="I18" s="41">
        <f t="shared" ref="I18:I19" si="23">SUM(J18:K18)</f>
        <v>0</v>
      </c>
      <c r="J18" s="102">
        <f>IF(ISNA(HLOOKUP(CONCATENATE($F18,$G18),Estimates,2,FALSE)),0,(1-$H18)*HLOOKUP(CONCATENATE($F18,$G18),Estimates,2,FALSE)*Effort_Splits!C$8)</f>
        <v>0</v>
      </c>
      <c r="K18" s="102">
        <f>IF(ISNA(HLOOKUP(CONCATENATE($F18,$G18),Estimates,2,FALSE)),0,(1-$H18)*HLOOKUP(CONCATENATE($F18,$G18),Estimates,2,FALSE)*Effort_Splits!C$9)</f>
        <v>0</v>
      </c>
      <c r="L18" s="41">
        <f t="shared" ref="L18:L19" si="24">SUM(M18:N18)</f>
        <v>0</v>
      </c>
      <c r="M18" s="56">
        <f>IF(ISNA(HLOOKUP(CONCATENATE($F18,$G18),Estimates,3,FALSE)),0,(1-$H18)*HLOOKUP(CONCATENATE($F18,$G18),Estimates,3,FALSE)*Effort_Splits!D$8)</f>
        <v>0</v>
      </c>
      <c r="N18" s="56">
        <f>IF(ISNA(HLOOKUP(CONCATENATE($F18,$G18),Estimates,3,FALSE)),0,(1-$H18)*HLOOKUP(CONCATENATE($F18,$G18),Estimates,3,FALSE)*Effort_Splits!D$9)</f>
        <v>0</v>
      </c>
      <c r="O18" s="41">
        <f t="shared" ref="O18:O19" si="25">SUM(P18:Q18)</f>
        <v>0</v>
      </c>
      <c r="P18" s="56">
        <f>IF(ISNA(HLOOKUP(CONCATENATE($F18,$G18),Estimates,4,FALSE)),0,(1-$H18)*HLOOKUP(CONCATENATE($F18,$G18),Estimates,4,FALSE)*Effort_Splits!E$8)</f>
        <v>0</v>
      </c>
      <c r="Q18" s="56">
        <f>IF(ISNA(HLOOKUP(CONCATENATE($F18,$G18),Estimates,4,FALSE)),0,(1-$H18)*HLOOKUP(CONCATENATE($F18,$G18),Estimates,4,FALSE)*Effort_Splits!E$9)</f>
        <v>0</v>
      </c>
      <c r="R18" s="41">
        <f t="shared" ref="R18:R19" si="26">SUM(S18:T18)</f>
        <v>0</v>
      </c>
      <c r="S18" s="56">
        <f>IF(ISNA(HLOOKUP(CONCATENATE($F18,$G18),Estimates,5,FALSE)),0,(1-$H18)*HLOOKUP(CONCATENATE($F18,$G18),Estimates,5,FALSE)*Effort_Splits!F$8)</f>
        <v>0</v>
      </c>
      <c r="T18" s="56">
        <f>IF(ISNA(HLOOKUP(CONCATENATE($F18,$G18),Estimates,5,FALSE)),0,(1-$H18)*HLOOKUP(CONCATENATE($F18,$G18),Estimates,5,FALSE)*Effort_Splits!F$9)</f>
        <v>0</v>
      </c>
      <c r="U18" s="41">
        <f t="shared" ref="U18:U19" si="27">SUM(V18:W18)</f>
        <v>0</v>
      </c>
      <c r="V18" s="56">
        <f>IF(ISNA(HLOOKUP(CONCATENATE($F18,$G18),Estimates,6,FALSE)),0,(1-$H18)*HLOOKUP(CONCATENATE($F18,$G18),Estimates,6,FALSE)*Effort_Splits!G$8)</f>
        <v>0</v>
      </c>
      <c r="W18" s="56">
        <f>IF(ISNA(HLOOKUP(CONCATENATE($F18,$G18),Estimates,6,FALSE)),0,(1-$H18)*HLOOKUP(CONCATENATE($F18,$G18),Estimates,6,FALSE)*Effort_Splits!G$9)</f>
        <v>0</v>
      </c>
      <c r="X18" s="79">
        <f t="shared" ref="X18:X19" si="28">SUM(Y18:Z18)</f>
        <v>0</v>
      </c>
      <c r="Y18" s="53">
        <f t="shared" ref="Y18:Y19" si="29">SUM(J18,M18,P18,S18,V18)</f>
        <v>0</v>
      </c>
      <c r="Z18" s="53">
        <f t="shared" ref="Z18:Z19" si="30">SUM(K18,N18,Q18,T18,W18)</f>
        <v>0</v>
      </c>
    </row>
    <row r="19" spans="1:26" ht="12.75">
      <c r="B19" s="31"/>
      <c r="C19" s="31"/>
      <c r="D19" s="31"/>
      <c r="E19" s="28"/>
      <c r="F19" s="39"/>
      <c r="G19" s="24"/>
      <c r="H19" s="40"/>
      <c r="I19" s="41">
        <f t="shared" si="23"/>
        <v>0</v>
      </c>
      <c r="J19" s="102">
        <f>IF(ISNA(HLOOKUP(CONCATENATE($F19,$G19),Estimates,2,FALSE)),0,(1-$H19)*HLOOKUP(CONCATENATE($F19,$G19),Estimates,2,FALSE)*Effort_Splits!C$8)</f>
        <v>0</v>
      </c>
      <c r="K19" s="102">
        <f>IF(ISNA(HLOOKUP(CONCATENATE($F19,$G19),Estimates,2,FALSE)),0,(1-$H19)*HLOOKUP(CONCATENATE($F19,$G19),Estimates,2,FALSE)*Effort_Splits!C$9)</f>
        <v>0</v>
      </c>
      <c r="L19" s="41">
        <f t="shared" si="24"/>
        <v>0</v>
      </c>
      <c r="M19" s="56">
        <f>IF(ISNA(HLOOKUP(CONCATENATE($F19,$G19),Estimates,3,FALSE)),0,(1-$H19)*HLOOKUP(CONCATENATE($F19,$G19),Estimates,3,FALSE)*Effort_Splits!D$8)</f>
        <v>0</v>
      </c>
      <c r="N19" s="56">
        <f>IF(ISNA(HLOOKUP(CONCATENATE($F19,$G19),Estimates,3,FALSE)),0,(1-$H19)*HLOOKUP(CONCATENATE($F19,$G19),Estimates,3,FALSE)*Effort_Splits!D$9)</f>
        <v>0</v>
      </c>
      <c r="O19" s="41">
        <f t="shared" si="25"/>
        <v>0</v>
      </c>
      <c r="P19" s="56">
        <f>IF(ISNA(HLOOKUP(CONCATENATE($F19,$G19),Estimates,4,FALSE)),0,(1-$H19)*HLOOKUP(CONCATENATE($F19,$G19),Estimates,4,FALSE)*Effort_Splits!E$8)</f>
        <v>0</v>
      </c>
      <c r="Q19" s="56">
        <f>IF(ISNA(HLOOKUP(CONCATENATE($F19,$G19),Estimates,4,FALSE)),0,(1-$H19)*HLOOKUP(CONCATENATE($F19,$G19),Estimates,4,FALSE)*Effort_Splits!E$9)</f>
        <v>0</v>
      </c>
      <c r="R19" s="41">
        <f t="shared" si="26"/>
        <v>0</v>
      </c>
      <c r="S19" s="56">
        <f>IF(ISNA(HLOOKUP(CONCATENATE($F19,$G19),Estimates,5,FALSE)),0,(1-$H19)*HLOOKUP(CONCATENATE($F19,$G19),Estimates,5,FALSE)*Effort_Splits!F$8)</f>
        <v>0</v>
      </c>
      <c r="T19" s="56">
        <f>IF(ISNA(HLOOKUP(CONCATENATE($F19,$G19),Estimates,5,FALSE)),0,(1-$H19)*HLOOKUP(CONCATENATE($F19,$G19),Estimates,5,FALSE)*Effort_Splits!F$9)</f>
        <v>0</v>
      </c>
      <c r="U19" s="41">
        <f t="shared" si="27"/>
        <v>0</v>
      </c>
      <c r="V19" s="56">
        <f>IF(ISNA(HLOOKUP(CONCATENATE($F19,$G19),Estimates,6,FALSE)),0,(1-$H19)*HLOOKUP(CONCATENATE($F19,$G19),Estimates,6,FALSE)*Effort_Splits!G$8)</f>
        <v>0</v>
      </c>
      <c r="W19" s="56">
        <f>IF(ISNA(HLOOKUP(CONCATENATE($F19,$G19),Estimates,6,FALSE)),0,(1-$H19)*HLOOKUP(CONCATENATE($F19,$G19),Estimates,6,FALSE)*Effort_Splits!G$9)</f>
        <v>0</v>
      </c>
      <c r="X19" s="79">
        <f t="shared" si="28"/>
        <v>0</v>
      </c>
      <c r="Y19" s="53">
        <f t="shared" si="29"/>
        <v>0</v>
      </c>
      <c r="Z19" s="53">
        <f t="shared" si="30"/>
        <v>0</v>
      </c>
    </row>
    <row r="20" spans="1:26" ht="12.75">
      <c r="B20" s="31"/>
      <c r="C20" s="31"/>
      <c r="D20" s="31"/>
      <c r="E20" s="28"/>
      <c r="F20" s="39"/>
      <c r="G20" s="24"/>
      <c r="H20" s="40"/>
      <c r="I20" s="41">
        <f t="shared" ref="I20:I21" si="31">SUM(J20:K20)</f>
        <v>0</v>
      </c>
      <c r="J20" s="102">
        <f>IF(ISNA(HLOOKUP(CONCATENATE($F20,$G20),Estimates,2,FALSE)),0,(1-$H20)*HLOOKUP(CONCATENATE($F20,$G20),Estimates,2,FALSE)*Effort_Splits!C$8)</f>
        <v>0</v>
      </c>
      <c r="K20" s="102">
        <f>IF(ISNA(HLOOKUP(CONCATENATE($F20,$G20),Estimates,2,FALSE)),0,(1-$H20)*HLOOKUP(CONCATENATE($F20,$G20),Estimates,2,FALSE)*Effort_Splits!C$9)</f>
        <v>0</v>
      </c>
      <c r="L20" s="41">
        <f t="shared" ref="L20:L21" si="32">SUM(M20:N20)</f>
        <v>0</v>
      </c>
      <c r="M20" s="56">
        <f>IF(ISNA(HLOOKUP(CONCATENATE($F20,$G20),Estimates,3,FALSE)),0,(1-$H20)*HLOOKUP(CONCATENATE($F20,$G20),Estimates,3,FALSE)*Effort_Splits!D$8)</f>
        <v>0</v>
      </c>
      <c r="N20" s="56">
        <f>IF(ISNA(HLOOKUP(CONCATENATE($F20,$G20),Estimates,3,FALSE)),0,(1-$H20)*HLOOKUP(CONCATENATE($F20,$G20),Estimates,3,FALSE)*Effort_Splits!D$9)</f>
        <v>0</v>
      </c>
      <c r="O20" s="41">
        <f t="shared" ref="O20:O21" si="33">SUM(P20:Q20)</f>
        <v>0</v>
      </c>
      <c r="P20" s="56">
        <f>IF(ISNA(HLOOKUP(CONCATENATE($F20,$G20),Estimates,4,FALSE)),0,(1-$H20)*HLOOKUP(CONCATENATE($F20,$G20),Estimates,4,FALSE)*Effort_Splits!E$8)</f>
        <v>0</v>
      </c>
      <c r="Q20" s="56">
        <f>IF(ISNA(HLOOKUP(CONCATENATE($F20,$G20),Estimates,4,FALSE)),0,(1-$H20)*HLOOKUP(CONCATENATE($F20,$G20),Estimates,4,FALSE)*Effort_Splits!E$9)</f>
        <v>0</v>
      </c>
      <c r="R20" s="41">
        <f t="shared" ref="R20:R21" si="34">SUM(S20:T20)</f>
        <v>0</v>
      </c>
      <c r="S20" s="56">
        <f>IF(ISNA(HLOOKUP(CONCATENATE($F20,$G20),Estimates,5,FALSE)),0,(1-$H20)*HLOOKUP(CONCATENATE($F20,$G20),Estimates,5,FALSE)*Effort_Splits!F$8)</f>
        <v>0</v>
      </c>
      <c r="T20" s="56">
        <f>IF(ISNA(HLOOKUP(CONCATENATE($F20,$G20),Estimates,5,FALSE)),0,(1-$H20)*HLOOKUP(CONCATENATE($F20,$G20),Estimates,5,FALSE)*Effort_Splits!F$9)</f>
        <v>0</v>
      </c>
      <c r="U20" s="41">
        <f t="shared" ref="U20:U21" si="35">SUM(V20:W20)</f>
        <v>0</v>
      </c>
      <c r="V20" s="56">
        <f>IF(ISNA(HLOOKUP(CONCATENATE($F20,$G20),Estimates,6,FALSE)),0,(1-$H20)*HLOOKUP(CONCATENATE($F20,$G20),Estimates,6,FALSE)*Effort_Splits!G$8)</f>
        <v>0</v>
      </c>
      <c r="W20" s="56">
        <f>IF(ISNA(HLOOKUP(CONCATENATE($F20,$G20),Estimates,6,FALSE)),0,(1-$H20)*HLOOKUP(CONCATENATE($F20,$G20),Estimates,6,FALSE)*Effort_Splits!G$9)</f>
        <v>0</v>
      </c>
      <c r="X20" s="79">
        <f t="shared" ref="X20:X21" si="36">SUM(Y20:Z20)</f>
        <v>0</v>
      </c>
      <c r="Y20" s="53">
        <f t="shared" ref="Y20:Y21" si="37">SUM(J20,M20,P20,S20,V20)</f>
        <v>0</v>
      </c>
      <c r="Z20" s="53">
        <f t="shared" ref="Z20:Z21" si="38">SUM(K20,N20,Q20,T20,W20)</f>
        <v>0</v>
      </c>
    </row>
    <row r="21" spans="1:26" ht="12.75">
      <c r="B21" s="31"/>
      <c r="C21" s="31"/>
      <c r="D21" s="31"/>
      <c r="E21" s="28"/>
      <c r="F21" s="39"/>
      <c r="G21" s="24"/>
      <c r="H21" s="40"/>
      <c r="I21" s="41">
        <f t="shared" si="31"/>
        <v>0</v>
      </c>
      <c r="J21" s="102">
        <f>IF(ISNA(HLOOKUP(CONCATENATE($F21,$G21),Estimates,2,FALSE)),0,(1-$H21)*HLOOKUP(CONCATENATE($F21,$G21),Estimates,2,FALSE)*Effort_Splits!C$8)</f>
        <v>0</v>
      </c>
      <c r="K21" s="102">
        <f>IF(ISNA(HLOOKUP(CONCATENATE($F21,$G21),Estimates,2,FALSE)),0,(1-$H21)*HLOOKUP(CONCATENATE($F21,$G21),Estimates,2,FALSE)*Effort_Splits!C$9)</f>
        <v>0</v>
      </c>
      <c r="L21" s="41">
        <f t="shared" si="32"/>
        <v>0</v>
      </c>
      <c r="M21" s="56">
        <f>IF(ISNA(HLOOKUP(CONCATENATE($F21,$G21),Estimates,3,FALSE)),0,(1-$H21)*HLOOKUP(CONCATENATE($F21,$G21),Estimates,3,FALSE)*Effort_Splits!D$8)</f>
        <v>0</v>
      </c>
      <c r="N21" s="56">
        <f>IF(ISNA(HLOOKUP(CONCATENATE($F21,$G21),Estimates,3,FALSE)),0,(1-$H21)*HLOOKUP(CONCATENATE($F21,$G21),Estimates,3,FALSE)*Effort_Splits!D$9)</f>
        <v>0</v>
      </c>
      <c r="O21" s="41">
        <f t="shared" si="33"/>
        <v>0</v>
      </c>
      <c r="P21" s="56">
        <f>IF(ISNA(HLOOKUP(CONCATENATE($F21,$G21),Estimates,4,FALSE)),0,(1-$H21)*HLOOKUP(CONCATENATE($F21,$G21),Estimates,4,FALSE)*Effort_Splits!E$8)</f>
        <v>0</v>
      </c>
      <c r="Q21" s="56">
        <f>IF(ISNA(HLOOKUP(CONCATENATE($F21,$G21),Estimates,4,FALSE)),0,(1-$H21)*HLOOKUP(CONCATENATE($F21,$G21),Estimates,4,FALSE)*Effort_Splits!E$9)</f>
        <v>0</v>
      </c>
      <c r="R21" s="41">
        <f t="shared" si="34"/>
        <v>0</v>
      </c>
      <c r="S21" s="56">
        <f>IF(ISNA(HLOOKUP(CONCATENATE($F21,$G21),Estimates,5,FALSE)),0,(1-$H21)*HLOOKUP(CONCATENATE($F21,$G21),Estimates,5,FALSE)*Effort_Splits!F$8)</f>
        <v>0</v>
      </c>
      <c r="T21" s="56">
        <f>IF(ISNA(HLOOKUP(CONCATENATE($F21,$G21),Estimates,5,FALSE)),0,(1-$H21)*HLOOKUP(CONCATENATE($F21,$G21),Estimates,5,FALSE)*Effort_Splits!F$9)</f>
        <v>0</v>
      </c>
      <c r="U21" s="41">
        <f t="shared" si="35"/>
        <v>0</v>
      </c>
      <c r="V21" s="56">
        <f>IF(ISNA(HLOOKUP(CONCATENATE($F21,$G21),Estimates,6,FALSE)),0,(1-$H21)*HLOOKUP(CONCATENATE($F21,$G21),Estimates,6,FALSE)*Effort_Splits!G$8)</f>
        <v>0</v>
      </c>
      <c r="W21" s="56">
        <f>IF(ISNA(HLOOKUP(CONCATENATE($F21,$G21),Estimates,6,FALSE)),0,(1-$H21)*HLOOKUP(CONCATENATE($F21,$G21),Estimates,6,FALSE)*Effort_Splits!G$9)</f>
        <v>0</v>
      </c>
      <c r="X21" s="79">
        <f t="shared" si="36"/>
        <v>0</v>
      </c>
      <c r="Y21" s="53">
        <f t="shared" si="37"/>
        <v>0</v>
      </c>
      <c r="Z21" s="53">
        <f t="shared" si="38"/>
        <v>0</v>
      </c>
    </row>
    <row r="22" spans="1:26" ht="12.75">
      <c r="B22" s="31"/>
      <c r="C22" s="31"/>
      <c r="D22" s="31"/>
      <c r="E22" s="28"/>
      <c r="F22" s="39"/>
      <c r="G22" s="24"/>
      <c r="H22" s="40"/>
      <c r="I22" s="41">
        <f t="shared" si="15"/>
        <v>0</v>
      </c>
      <c r="J22" s="102">
        <f>IF(ISNA(HLOOKUP(CONCATENATE($F22,$G22),Estimates,2,FALSE)),0,(1-$H22)*HLOOKUP(CONCATENATE($F22,$G22),Estimates,2,FALSE)*Effort_Splits!C$8)</f>
        <v>0</v>
      </c>
      <c r="K22" s="102">
        <f>IF(ISNA(HLOOKUP(CONCATENATE($F22,$G22),Estimates,2,FALSE)),0,(1-$H22)*HLOOKUP(CONCATENATE($F22,$G22),Estimates,2,FALSE)*Effort_Splits!C$9)</f>
        <v>0</v>
      </c>
      <c r="L22" s="41">
        <f t="shared" si="16"/>
        <v>0</v>
      </c>
      <c r="M22" s="56">
        <f>IF(ISNA(HLOOKUP(CONCATENATE($F22,$G22),Estimates,3,FALSE)),0,(1-$H22)*HLOOKUP(CONCATENATE($F22,$G22),Estimates,3,FALSE)*Effort_Splits!D$8)</f>
        <v>0</v>
      </c>
      <c r="N22" s="56">
        <f>IF(ISNA(HLOOKUP(CONCATENATE($F22,$G22),Estimates,3,FALSE)),0,(1-$H22)*HLOOKUP(CONCATENATE($F22,$G22),Estimates,3,FALSE)*Effort_Splits!D$9)</f>
        <v>0</v>
      </c>
      <c r="O22" s="41">
        <f t="shared" si="17"/>
        <v>0</v>
      </c>
      <c r="P22" s="56">
        <f>IF(ISNA(HLOOKUP(CONCATENATE($F22,$G22),Estimates,4,FALSE)),0,(1-$H22)*HLOOKUP(CONCATENATE($F22,$G22),Estimates,4,FALSE)*Effort_Splits!E$8)</f>
        <v>0</v>
      </c>
      <c r="Q22" s="56">
        <f>IF(ISNA(HLOOKUP(CONCATENATE($F22,$G22),Estimates,4,FALSE)),0,(1-$H22)*HLOOKUP(CONCATENATE($F22,$G22),Estimates,4,FALSE)*Effort_Splits!E$9)</f>
        <v>0</v>
      </c>
      <c r="R22" s="41">
        <f t="shared" si="18"/>
        <v>0</v>
      </c>
      <c r="S22" s="56">
        <f>IF(ISNA(HLOOKUP(CONCATENATE($F22,$G22),Estimates,5,FALSE)),0,(1-$H22)*HLOOKUP(CONCATENATE($F22,$G22),Estimates,5,FALSE)*Effort_Splits!F$8)</f>
        <v>0</v>
      </c>
      <c r="T22" s="56">
        <f>IF(ISNA(HLOOKUP(CONCATENATE($F22,$G22),Estimates,5,FALSE)),0,(1-$H22)*HLOOKUP(CONCATENATE($F22,$G22),Estimates,5,FALSE)*Effort_Splits!F$9)</f>
        <v>0</v>
      </c>
      <c r="U22" s="41">
        <f t="shared" si="19"/>
        <v>0</v>
      </c>
      <c r="V22" s="56">
        <f>IF(ISNA(HLOOKUP(CONCATENATE($F22,$G22),Estimates,6,FALSE)),0,(1-$H22)*HLOOKUP(CONCATENATE($F22,$G22),Estimates,6,FALSE)*Effort_Splits!G$8)</f>
        <v>0</v>
      </c>
      <c r="W22" s="56">
        <f>IF(ISNA(HLOOKUP(CONCATENATE($F22,$G22),Estimates,6,FALSE)),0,(1-$H22)*HLOOKUP(CONCATENATE($F22,$G22),Estimates,6,FALSE)*Effort_Splits!G$9)</f>
        <v>0</v>
      </c>
      <c r="X22" s="79">
        <f t="shared" si="20"/>
        <v>0</v>
      </c>
      <c r="Y22" s="53">
        <f t="shared" si="21"/>
        <v>0</v>
      </c>
      <c r="Z22" s="53">
        <f t="shared" si="22"/>
        <v>0</v>
      </c>
    </row>
    <row r="23" spans="1:26" ht="12.75">
      <c r="B23" s="31"/>
      <c r="C23" s="31"/>
      <c r="D23" s="31"/>
      <c r="E23" s="28"/>
      <c r="F23" s="39"/>
      <c r="G23" s="24"/>
      <c r="H23" s="40"/>
      <c r="I23" s="41">
        <f t="shared" si="15"/>
        <v>0</v>
      </c>
      <c r="J23" s="102">
        <f>IF(ISNA(HLOOKUP(CONCATENATE($F23,$G23),Estimates,2,FALSE)),0,(1-$H23)*HLOOKUP(CONCATENATE($F23,$G23),Estimates,2,FALSE)*Effort_Splits!C$8)</f>
        <v>0</v>
      </c>
      <c r="K23" s="102">
        <f>IF(ISNA(HLOOKUP(CONCATENATE($F23,$G23),Estimates,2,FALSE)),0,(1-$H23)*HLOOKUP(CONCATENATE($F23,$G23),Estimates,2,FALSE)*Effort_Splits!C$9)</f>
        <v>0</v>
      </c>
      <c r="L23" s="41">
        <f t="shared" si="16"/>
        <v>0</v>
      </c>
      <c r="M23" s="56">
        <f>IF(ISNA(HLOOKUP(CONCATENATE($F23,$G23),Estimates,3,FALSE)),0,(1-$H23)*HLOOKUP(CONCATENATE($F23,$G23),Estimates,3,FALSE)*Effort_Splits!D$8)</f>
        <v>0</v>
      </c>
      <c r="N23" s="56">
        <f>IF(ISNA(HLOOKUP(CONCATENATE($F23,$G23),Estimates,3,FALSE)),0,(1-$H23)*HLOOKUP(CONCATENATE($F23,$G23),Estimates,3,FALSE)*Effort_Splits!D$9)</f>
        <v>0</v>
      </c>
      <c r="O23" s="41">
        <f t="shared" si="17"/>
        <v>0</v>
      </c>
      <c r="P23" s="56">
        <f>IF(ISNA(HLOOKUP(CONCATENATE($F23,$G23),Estimates,4,FALSE)),0,(1-$H23)*HLOOKUP(CONCATENATE($F23,$G23),Estimates,4,FALSE)*Effort_Splits!E$8)</f>
        <v>0</v>
      </c>
      <c r="Q23" s="56">
        <f>IF(ISNA(HLOOKUP(CONCATENATE($F23,$G23),Estimates,4,FALSE)),0,(1-$H23)*HLOOKUP(CONCATENATE($F23,$G23),Estimates,4,FALSE)*Effort_Splits!E$9)</f>
        <v>0</v>
      </c>
      <c r="R23" s="41">
        <f t="shared" si="18"/>
        <v>0</v>
      </c>
      <c r="S23" s="56">
        <f>IF(ISNA(HLOOKUP(CONCATENATE($F23,$G23),Estimates,5,FALSE)),0,(1-$H23)*HLOOKUP(CONCATENATE($F23,$G23),Estimates,5,FALSE)*Effort_Splits!F$8)</f>
        <v>0</v>
      </c>
      <c r="T23" s="56">
        <f>IF(ISNA(HLOOKUP(CONCATENATE($F23,$G23),Estimates,5,FALSE)),0,(1-$H23)*HLOOKUP(CONCATENATE($F23,$G23),Estimates,5,FALSE)*Effort_Splits!F$9)</f>
        <v>0</v>
      </c>
      <c r="U23" s="41">
        <f t="shared" si="19"/>
        <v>0</v>
      </c>
      <c r="V23" s="56">
        <f>IF(ISNA(HLOOKUP(CONCATENATE($F23,$G23),Estimates,6,FALSE)),0,(1-$H23)*HLOOKUP(CONCATENATE($F23,$G23),Estimates,6,FALSE)*Effort_Splits!G$8)</f>
        <v>0</v>
      </c>
      <c r="W23" s="56">
        <f>IF(ISNA(HLOOKUP(CONCATENATE($F23,$G23),Estimates,6,FALSE)),0,(1-$H23)*HLOOKUP(CONCATENATE($F23,$G23),Estimates,6,FALSE)*Effort_Splits!G$9)</f>
        <v>0</v>
      </c>
      <c r="X23" s="79">
        <f t="shared" si="20"/>
        <v>0</v>
      </c>
      <c r="Y23" s="53">
        <f t="shared" si="21"/>
        <v>0</v>
      </c>
      <c r="Z23" s="53">
        <f t="shared" si="22"/>
        <v>0</v>
      </c>
    </row>
    <row r="24" spans="1:26" ht="12.75">
      <c r="B24" s="31"/>
      <c r="C24" s="31"/>
      <c r="D24" s="31"/>
      <c r="E24" s="28"/>
      <c r="F24" s="39"/>
      <c r="G24" s="24"/>
      <c r="H24" s="40"/>
      <c r="I24" s="41">
        <f t="shared" si="15"/>
        <v>0</v>
      </c>
      <c r="J24" s="102">
        <f>IF(ISNA(HLOOKUP(CONCATENATE($F24,$G24),Estimates,2,FALSE)),0,(1-$H24)*HLOOKUP(CONCATENATE($F24,$G24),Estimates,2,FALSE)*Effort_Splits!C$8)</f>
        <v>0</v>
      </c>
      <c r="K24" s="102">
        <f>IF(ISNA(HLOOKUP(CONCATENATE($F24,$G24),Estimates,2,FALSE)),0,(1-$H24)*HLOOKUP(CONCATENATE($F24,$G24),Estimates,2,FALSE)*Effort_Splits!C$9)</f>
        <v>0</v>
      </c>
      <c r="L24" s="41">
        <f t="shared" si="16"/>
        <v>0</v>
      </c>
      <c r="M24" s="56">
        <f>IF(ISNA(HLOOKUP(CONCATENATE($F24,$G24),Estimates,3,FALSE)),0,(1-$H24)*HLOOKUP(CONCATENATE($F24,$G24),Estimates,3,FALSE)*Effort_Splits!D$8)</f>
        <v>0</v>
      </c>
      <c r="N24" s="56">
        <f>IF(ISNA(HLOOKUP(CONCATENATE($F24,$G24),Estimates,3,FALSE)),0,(1-$H24)*HLOOKUP(CONCATENATE($F24,$G24),Estimates,3,FALSE)*Effort_Splits!D$9)</f>
        <v>0</v>
      </c>
      <c r="O24" s="41">
        <f t="shared" si="17"/>
        <v>0</v>
      </c>
      <c r="P24" s="56">
        <f>IF(ISNA(HLOOKUP(CONCATENATE($F24,$G24),Estimates,4,FALSE)),0,(1-$H24)*HLOOKUP(CONCATENATE($F24,$G24),Estimates,4,FALSE)*Effort_Splits!E$8)</f>
        <v>0</v>
      </c>
      <c r="Q24" s="56">
        <f>IF(ISNA(HLOOKUP(CONCATENATE($F24,$G24),Estimates,4,FALSE)),0,(1-$H24)*HLOOKUP(CONCATENATE($F24,$G24),Estimates,4,FALSE)*Effort_Splits!E$9)</f>
        <v>0</v>
      </c>
      <c r="R24" s="41">
        <f t="shared" si="18"/>
        <v>0</v>
      </c>
      <c r="S24" s="56">
        <f>IF(ISNA(HLOOKUP(CONCATENATE($F24,$G24),Estimates,5,FALSE)),0,(1-$H24)*HLOOKUP(CONCATENATE($F24,$G24),Estimates,5,FALSE)*Effort_Splits!F$8)</f>
        <v>0</v>
      </c>
      <c r="T24" s="56">
        <f>IF(ISNA(HLOOKUP(CONCATENATE($F24,$G24),Estimates,5,FALSE)),0,(1-$H24)*HLOOKUP(CONCATENATE($F24,$G24),Estimates,5,FALSE)*Effort_Splits!F$9)</f>
        <v>0</v>
      </c>
      <c r="U24" s="41">
        <f t="shared" si="19"/>
        <v>0</v>
      </c>
      <c r="V24" s="56">
        <f>IF(ISNA(HLOOKUP(CONCATENATE($F24,$G24),Estimates,6,FALSE)),0,(1-$H24)*HLOOKUP(CONCATENATE($F24,$G24),Estimates,6,FALSE)*Effort_Splits!G$8)</f>
        <v>0</v>
      </c>
      <c r="W24" s="56">
        <f>IF(ISNA(HLOOKUP(CONCATENATE($F24,$G24),Estimates,6,FALSE)),0,(1-$H24)*HLOOKUP(CONCATENATE($F24,$G24),Estimates,6,FALSE)*Effort_Splits!G$9)</f>
        <v>0</v>
      </c>
      <c r="X24" s="79">
        <f t="shared" si="20"/>
        <v>0</v>
      </c>
      <c r="Y24" s="53">
        <f t="shared" si="21"/>
        <v>0</v>
      </c>
      <c r="Z24" s="53">
        <f t="shared" si="22"/>
        <v>0</v>
      </c>
    </row>
    <row r="25" spans="1:26" ht="12.75">
      <c r="B25" s="31"/>
      <c r="C25" s="31"/>
      <c r="D25" s="31"/>
      <c r="E25" s="28"/>
      <c r="F25" s="39"/>
      <c r="G25" s="24"/>
      <c r="H25" s="40"/>
      <c r="I25" s="41">
        <f t="shared" ref="I25:I29" si="39">SUM(J25:K25)</f>
        <v>0</v>
      </c>
      <c r="J25" s="102">
        <f>IF(ISNA(HLOOKUP(CONCATENATE($F25,$G25),Estimates,2,FALSE)),0,(1-$H25)*HLOOKUP(CONCATENATE($F25,$G25),Estimates,2,FALSE)*Effort_Splits!C$8)</f>
        <v>0</v>
      </c>
      <c r="K25" s="102">
        <f>IF(ISNA(HLOOKUP(CONCATENATE($F25,$G25),Estimates,2,FALSE)),0,(1-$H25)*HLOOKUP(CONCATENATE($F25,$G25),Estimates,2,FALSE)*Effort_Splits!C$9)</f>
        <v>0</v>
      </c>
      <c r="L25" s="41">
        <f t="shared" ref="L25:L29" si="40">SUM(M25:N25)</f>
        <v>0</v>
      </c>
      <c r="M25" s="56">
        <f>IF(ISNA(HLOOKUP(CONCATENATE($F25,$G25),Estimates,3,FALSE)),0,(1-$H25)*HLOOKUP(CONCATENATE($F25,$G25),Estimates,3,FALSE)*Effort_Splits!D$8)</f>
        <v>0</v>
      </c>
      <c r="N25" s="56">
        <f>IF(ISNA(HLOOKUP(CONCATENATE($F25,$G25),Estimates,3,FALSE)),0,(1-$H25)*HLOOKUP(CONCATENATE($F25,$G25),Estimates,3,FALSE)*Effort_Splits!D$9)</f>
        <v>0</v>
      </c>
      <c r="O25" s="41">
        <f t="shared" ref="O25:O29" si="41">SUM(P25:Q25)</f>
        <v>0</v>
      </c>
      <c r="P25" s="56">
        <f>IF(ISNA(HLOOKUP(CONCATENATE($F25,$G25),Estimates,4,FALSE)),0,(1-$H25)*HLOOKUP(CONCATENATE($F25,$G25),Estimates,4,FALSE)*Effort_Splits!E$8)</f>
        <v>0</v>
      </c>
      <c r="Q25" s="56">
        <f>IF(ISNA(HLOOKUP(CONCATENATE($F25,$G25),Estimates,4,FALSE)),0,(1-$H25)*HLOOKUP(CONCATENATE($F25,$G25),Estimates,4,FALSE)*Effort_Splits!E$9)</f>
        <v>0</v>
      </c>
      <c r="R25" s="41">
        <f t="shared" ref="R25:R29" si="42">SUM(S25:T25)</f>
        <v>0</v>
      </c>
      <c r="S25" s="56">
        <f>IF(ISNA(HLOOKUP(CONCATENATE($F25,$G25),Estimates,5,FALSE)),0,(1-$H25)*HLOOKUP(CONCATENATE($F25,$G25),Estimates,5,FALSE)*Effort_Splits!F$8)</f>
        <v>0</v>
      </c>
      <c r="T25" s="56">
        <f>IF(ISNA(HLOOKUP(CONCATENATE($F25,$G25),Estimates,5,FALSE)),0,(1-$H25)*HLOOKUP(CONCATENATE($F25,$G25),Estimates,5,FALSE)*Effort_Splits!F$9)</f>
        <v>0</v>
      </c>
      <c r="U25" s="41">
        <f t="shared" ref="U25:U29" si="43">SUM(V25:W25)</f>
        <v>0</v>
      </c>
      <c r="V25" s="56">
        <f>IF(ISNA(HLOOKUP(CONCATENATE($F25,$G25),Estimates,6,FALSE)),0,(1-$H25)*HLOOKUP(CONCATENATE($F25,$G25),Estimates,6,FALSE)*Effort_Splits!G$8)</f>
        <v>0</v>
      </c>
      <c r="W25" s="56">
        <f>IF(ISNA(HLOOKUP(CONCATENATE($F25,$G25),Estimates,6,FALSE)),0,(1-$H25)*HLOOKUP(CONCATENATE($F25,$G25),Estimates,6,FALSE)*Effort_Splits!G$9)</f>
        <v>0</v>
      </c>
      <c r="X25" s="79">
        <f t="shared" ref="X25:X29" si="44">SUM(Y25:Z25)</f>
        <v>0</v>
      </c>
      <c r="Y25" s="53">
        <f t="shared" ref="Y25:Y29" si="45">SUM(J25,M25,P25,S25,V25)</f>
        <v>0</v>
      </c>
      <c r="Z25" s="53">
        <f t="shared" ref="Z25:Z29" si="46">SUM(K25,N25,Q25,T25,W25)</f>
        <v>0</v>
      </c>
    </row>
    <row r="26" spans="1:26" ht="12.75">
      <c r="B26" s="31"/>
      <c r="C26" s="31"/>
      <c r="D26" s="31"/>
      <c r="E26" s="28"/>
      <c r="F26" s="39"/>
      <c r="G26" s="24"/>
      <c r="H26" s="40"/>
      <c r="I26" s="41">
        <f t="shared" si="39"/>
        <v>0</v>
      </c>
      <c r="J26" s="102">
        <f>IF(ISNA(HLOOKUP(CONCATENATE($F26,$G26),Estimates,2,FALSE)),0,(1-$H26)*HLOOKUP(CONCATENATE($F26,$G26),Estimates,2,FALSE)*Effort_Splits!C$8)</f>
        <v>0</v>
      </c>
      <c r="K26" s="102">
        <f>IF(ISNA(HLOOKUP(CONCATENATE($F26,$G26),Estimates,2,FALSE)),0,(1-$H26)*HLOOKUP(CONCATENATE($F26,$G26),Estimates,2,FALSE)*Effort_Splits!C$9)</f>
        <v>0</v>
      </c>
      <c r="L26" s="41">
        <f t="shared" si="40"/>
        <v>0</v>
      </c>
      <c r="M26" s="56">
        <f>IF(ISNA(HLOOKUP(CONCATENATE($F26,$G26),Estimates,3,FALSE)),0,(1-$H26)*HLOOKUP(CONCATENATE($F26,$G26),Estimates,3,FALSE)*Effort_Splits!D$8)</f>
        <v>0</v>
      </c>
      <c r="N26" s="56">
        <f>IF(ISNA(HLOOKUP(CONCATENATE($F26,$G26),Estimates,3,FALSE)),0,(1-$H26)*HLOOKUP(CONCATENATE($F26,$G26),Estimates,3,FALSE)*Effort_Splits!D$9)</f>
        <v>0</v>
      </c>
      <c r="O26" s="41">
        <f t="shared" si="41"/>
        <v>0</v>
      </c>
      <c r="P26" s="56">
        <f>IF(ISNA(HLOOKUP(CONCATENATE($F26,$G26),Estimates,4,FALSE)),0,(1-$H26)*HLOOKUP(CONCATENATE($F26,$G26),Estimates,4,FALSE)*Effort_Splits!E$8)</f>
        <v>0</v>
      </c>
      <c r="Q26" s="56">
        <f>IF(ISNA(HLOOKUP(CONCATENATE($F26,$G26),Estimates,4,FALSE)),0,(1-$H26)*HLOOKUP(CONCATENATE($F26,$G26),Estimates,4,FALSE)*Effort_Splits!E$9)</f>
        <v>0</v>
      </c>
      <c r="R26" s="41">
        <f t="shared" si="42"/>
        <v>0</v>
      </c>
      <c r="S26" s="56">
        <f>IF(ISNA(HLOOKUP(CONCATENATE($F26,$G26),Estimates,5,FALSE)),0,(1-$H26)*HLOOKUP(CONCATENATE($F26,$G26),Estimates,5,FALSE)*Effort_Splits!F$8)</f>
        <v>0</v>
      </c>
      <c r="T26" s="56">
        <f>IF(ISNA(HLOOKUP(CONCATENATE($F26,$G26),Estimates,5,FALSE)),0,(1-$H26)*HLOOKUP(CONCATENATE($F26,$G26),Estimates,5,FALSE)*Effort_Splits!F$9)</f>
        <v>0</v>
      </c>
      <c r="U26" s="41">
        <f t="shared" si="43"/>
        <v>0</v>
      </c>
      <c r="V26" s="56">
        <f>IF(ISNA(HLOOKUP(CONCATENATE($F26,$G26),Estimates,6,FALSE)),0,(1-$H26)*HLOOKUP(CONCATENATE($F26,$G26),Estimates,6,FALSE)*Effort_Splits!G$8)</f>
        <v>0</v>
      </c>
      <c r="W26" s="56">
        <f>IF(ISNA(HLOOKUP(CONCATENATE($F26,$G26),Estimates,6,FALSE)),0,(1-$H26)*HLOOKUP(CONCATENATE($F26,$G26),Estimates,6,FALSE)*Effort_Splits!G$9)</f>
        <v>0</v>
      </c>
      <c r="X26" s="79">
        <f t="shared" si="44"/>
        <v>0</v>
      </c>
      <c r="Y26" s="53">
        <f t="shared" si="45"/>
        <v>0</v>
      </c>
      <c r="Z26" s="53">
        <f t="shared" si="46"/>
        <v>0</v>
      </c>
    </row>
    <row r="27" spans="1:26" ht="12.75">
      <c r="B27" s="31"/>
      <c r="C27" s="31"/>
      <c r="D27" s="31"/>
      <c r="E27" s="28"/>
      <c r="F27" s="39"/>
      <c r="G27" s="24"/>
      <c r="H27" s="40"/>
      <c r="I27" s="41">
        <f t="shared" si="39"/>
        <v>0</v>
      </c>
      <c r="J27" s="102">
        <f>IF(ISNA(HLOOKUP(CONCATENATE($F27,$G27),Estimates,2,FALSE)),0,(1-$H27)*HLOOKUP(CONCATENATE($F27,$G27),Estimates,2,FALSE)*Effort_Splits!C$8)</f>
        <v>0</v>
      </c>
      <c r="K27" s="102">
        <f>IF(ISNA(HLOOKUP(CONCATENATE($F27,$G27),Estimates,2,FALSE)),0,(1-$H27)*HLOOKUP(CONCATENATE($F27,$G27),Estimates,2,FALSE)*Effort_Splits!C$9)</f>
        <v>0</v>
      </c>
      <c r="L27" s="41">
        <f t="shared" si="40"/>
        <v>0</v>
      </c>
      <c r="M27" s="56">
        <f>IF(ISNA(HLOOKUP(CONCATENATE($F27,$G27),Estimates,3,FALSE)),0,(1-$H27)*HLOOKUP(CONCATENATE($F27,$G27),Estimates,3,FALSE)*Effort_Splits!D$8)</f>
        <v>0</v>
      </c>
      <c r="N27" s="56">
        <f>IF(ISNA(HLOOKUP(CONCATENATE($F27,$G27),Estimates,3,FALSE)),0,(1-$H27)*HLOOKUP(CONCATENATE($F27,$G27),Estimates,3,FALSE)*Effort_Splits!D$9)</f>
        <v>0</v>
      </c>
      <c r="O27" s="41">
        <f t="shared" si="41"/>
        <v>0</v>
      </c>
      <c r="P27" s="56">
        <f>IF(ISNA(HLOOKUP(CONCATENATE($F27,$G27),Estimates,4,FALSE)),0,(1-$H27)*HLOOKUP(CONCATENATE($F27,$G27),Estimates,4,FALSE)*Effort_Splits!E$8)</f>
        <v>0</v>
      </c>
      <c r="Q27" s="56">
        <f>IF(ISNA(HLOOKUP(CONCATENATE($F27,$G27),Estimates,4,FALSE)),0,(1-$H27)*HLOOKUP(CONCATENATE($F27,$G27),Estimates,4,FALSE)*Effort_Splits!E$9)</f>
        <v>0</v>
      </c>
      <c r="R27" s="41">
        <f t="shared" si="42"/>
        <v>0</v>
      </c>
      <c r="S27" s="56">
        <f>IF(ISNA(HLOOKUP(CONCATENATE($F27,$G27),Estimates,5,FALSE)),0,(1-$H27)*HLOOKUP(CONCATENATE($F27,$G27),Estimates,5,FALSE)*Effort_Splits!F$8)</f>
        <v>0</v>
      </c>
      <c r="T27" s="56">
        <f>IF(ISNA(HLOOKUP(CONCATENATE($F27,$G27),Estimates,5,FALSE)),0,(1-$H27)*HLOOKUP(CONCATENATE($F27,$G27),Estimates,5,FALSE)*Effort_Splits!F$9)</f>
        <v>0</v>
      </c>
      <c r="U27" s="41">
        <f t="shared" si="43"/>
        <v>0</v>
      </c>
      <c r="V27" s="56">
        <f>IF(ISNA(HLOOKUP(CONCATENATE($F27,$G27),Estimates,6,FALSE)),0,(1-$H27)*HLOOKUP(CONCATENATE($F27,$G27),Estimates,6,FALSE)*Effort_Splits!G$8)</f>
        <v>0</v>
      </c>
      <c r="W27" s="56">
        <f>IF(ISNA(HLOOKUP(CONCATENATE($F27,$G27),Estimates,6,FALSE)),0,(1-$H27)*HLOOKUP(CONCATENATE($F27,$G27),Estimates,6,FALSE)*Effort_Splits!G$9)</f>
        <v>0</v>
      </c>
      <c r="X27" s="79">
        <f t="shared" si="44"/>
        <v>0</v>
      </c>
      <c r="Y27" s="53">
        <f t="shared" si="45"/>
        <v>0</v>
      </c>
      <c r="Z27" s="53">
        <f t="shared" si="46"/>
        <v>0</v>
      </c>
    </row>
    <row r="28" spans="1:26" ht="12.75">
      <c r="B28" s="31"/>
      <c r="C28" s="31"/>
      <c r="D28" s="31"/>
      <c r="E28" s="28"/>
      <c r="F28" s="39"/>
      <c r="G28" s="24"/>
      <c r="H28" s="40"/>
      <c r="I28" s="41">
        <f t="shared" si="39"/>
        <v>0</v>
      </c>
      <c r="J28" s="102">
        <f>IF(ISNA(HLOOKUP(CONCATENATE($F28,$G28),Estimates,2,FALSE)),0,(1-$H28)*HLOOKUP(CONCATENATE($F28,$G28),Estimates,2,FALSE)*Effort_Splits!C$8)</f>
        <v>0</v>
      </c>
      <c r="K28" s="102">
        <f>IF(ISNA(HLOOKUP(CONCATENATE($F28,$G28),Estimates,2,FALSE)),0,(1-$H28)*HLOOKUP(CONCATENATE($F28,$G28),Estimates,2,FALSE)*Effort_Splits!C$9)</f>
        <v>0</v>
      </c>
      <c r="L28" s="41">
        <f t="shared" si="40"/>
        <v>0</v>
      </c>
      <c r="M28" s="56">
        <f>IF(ISNA(HLOOKUP(CONCATENATE($F28,$G28),Estimates,3,FALSE)),0,(1-$H28)*HLOOKUP(CONCATENATE($F28,$G28),Estimates,3,FALSE)*Effort_Splits!D$8)</f>
        <v>0</v>
      </c>
      <c r="N28" s="56">
        <f>IF(ISNA(HLOOKUP(CONCATENATE($F28,$G28),Estimates,3,FALSE)),0,(1-$H28)*HLOOKUP(CONCATENATE($F28,$G28),Estimates,3,FALSE)*Effort_Splits!D$9)</f>
        <v>0</v>
      </c>
      <c r="O28" s="41">
        <f t="shared" si="41"/>
        <v>0</v>
      </c>
      <c r="P28" s="56">
        <f>IF(ISNA(HLOOKUP(CONCATENATE($F28,$G28),Estimates,4,FALSE)),0,(1-$H28)*HLOOKUP(CONCATENATE($F28,$G28),Estimates,4,FALSE)*Effort_Splits!E$8)</f>
        <v>0</v>
      </c>
      <c r="Q28" s="56">
        <f>IF(ISNA(HLOOKUP(CONCATENATE($F28,$G28),Estimates,4,FALSE)),0,(1-$H28)*HLOOKUP(CONCATENATE($F28,$G28),Estimates,4,FALSE)*Effort_Splits!E$9)</f>
        <v>0</v>
      </c>
      <c r="R28" s="41">
        <f t="shared" si="42"/>
        <v>0</v>
      </c>
      <c r="S28" s="56">
        <f>IF(ISNA(HLOOKUP(CONCATENATE($F28,$G28),Estimates,5,FALSE)),0,(1-$H28)*HLOOKUP(CONCATENATE($F28,$G28),Estimates,5,FALSE)*Effort_Splits!F$8)</f>
        <v>0</v>
      </c>
      <c r="T28" s="56">
        <f>IF(ISNA(HLOOKUP(CONCATENATE($F28,$G28),Estimates,5,FALSE)),0,(1-$H28)*HLOOKUP(CONCATENATE($F28,$G28),Estimates,5,FALSE)*Effort_Splits!F$9)</f>
        <v>0</v>
      </c>
      <c r="U28" s="41">
        <f t="shared" si="43"/>
        <v>0</v>
      </c>
      <c r="V28" s="56">
        <f>IF(ISNA(HLOOKUP(CONCATENATE($F28,$G28),Estimates,6,FALSE)),0,(1-$H28)*HLOOKUP(CONCATENATE($F28,$G28),Estimates,6,FALSE)*Effort_Splits!G$8)</f>
        <v>0</v>
      </c>
      <c r="W28" s="56">
        <f>IF(ISNA(HLOOKUP(CONCATENATE($F28,$G28),Estimates,6,FALSE)),0,(1-$H28)*HLOOKUP(CONCATENATE($F28,$G28),Estimates,6,FALSE)*Effort_Splits!G$9)</f>
        <v>0</v>
      </c>
      <c r="X28" s="79">
        <f t="shared" si="44"/>
        <v>0</v>
      </c>
      <c r="Y28" s="53">
        <f t="shared" si="45"/>
        <v>0</v>
      </c>
      <c r="Z28" s="53">
        <f t="shared" si="46"/>
        <v>0</v>
      </c>
    </row>
    <row r="29" spans="1:26" ht="12.75">
      <c r="B29" s="31"/>
      <c r="C29" s="31"/>
      <c r="D29" s="31"/>
      <c r="E29" s="28"/>
      <c r="F29" s="39"/>
      <c r="G29" s="24"/>
      <c r="H29" s="40"/>
      <c r="I29" s="41">
        <f t="shared" si="39"/>
        <v>0</v>
      </c>
      <c r="J29" s="102">
        <f>IF(ISNA(HLOOKUP(CONCATENATE($F29,$G29),Estimates,2,FALSE)),0,(1-$H29)*HLOOKUP(CONCATENATE($F29,$G29),Estimates,2,FALSE)*Effort_Splits!C$8)</f>
        <v>0</v>
      </c>
      <c r="K29" s="102">
        <f>IF(ISNA(HLOOKUP(CONCATENATE($F29,$G29),Estimates,2,FALSE)),0,(1-$H29)*HLOOKUP(CONCATENATE($F29,$G29),Estimates,2,FALSE)*Effort_Splits!C$9)</f>
        <v>0</v>
      </c>
      <c r="L29" s="41">
        <f t="shared" si="40"/>
        <v>0</v>
      </c>
      <c r="M29" s="56">
        <f>IF(ISNA(HLOOKUP(CONCATENATE($F29,$G29),Estimates,3,FALSE)),0,(1-$H29)*HLOOKUP(CONCATENATE($F29,$G29),Estimates,3,FALSE)*Effort_Splits!D$8)</f>
        <v>0</v>
      </c>
      <c r="N29" s="56">
        <f>IF(ISNA(HLOOKUP(CONCATENATE($F29,$G29),Estimates,3,FALSE)),0,(1-$H29)*HLOOKUP(CONCATENATE($F29,$G29),Estimates,3,FALSE)*Effort_Splits!D$9)</f>
        <v>0</v>
      </c>
      <c r="O29" s="41">
        <f t="shared" si="41"/>
        <v>0</v>
      </c>
      <c r="P29" s="56">
        <f>IF(ISNA(HLOOKUP(CONCATENATE($F29,$G29),Estimates,4,FALSE)),0,(1-$H29)*HLOOKUP(CONCATENATE($F29,$G29),Estimates,4,FALSE)*Effort_Splits!E$8)</f>
        <v>0</v>
      </c>
      <c r="Q29" s="56">
        <f>IF(ISNA(HLOOKUP(CONCATENATE($F29,$G29),Estimates,4,FALSE)),0,(1-$H29)*HLOOKUP(CONCATENATE($F29,$G29),Estimates,4,FALSE)*Effort_Splits!E$9)</f>
        <v>0</v>
      </c>
      <c r="R29" s="41">
        <f t="shared" si="42"/>
        <v>0</v>
      </c>
      <c r="S29" s="56">
        <f>IF(ISNA(HLOOKUP(CONCATENATE($F29,$G29),Estimates,5,FALSE)),0,(1-$H29)*HLOOKUP(CONCATENATE($F29,$G29),Estimates,5,FALSE)*Effort_Splits!F$8)</f>
        <v>0</v>
      </c>
      <c r="T29" s="56">
        <f>IF(ISNA(HLOOKUP(CONCATENATE($F29,$G29),Estimates,5,FALSE)),0,(1-$H29)*HLOOKUP(CONCATENATE($F29,$G29),Estimates,5,FALSE)*Effort_Splits!F$9)</f>
        <v>0</v>
      </c>
      <c r="U29" s="41">
        <f t="shared" si="43"/>
        <v>0</v>
      </c>
      <c r="V29" s="56">
        <f>IF(ISNA(HLOOKUP(CONCATENATE($F29,$G29),Estimates,6,FALSE)),0,(1-$H29)*HLOOKUP(CONCATENATE($F29,$G29),Estimates,6,FALSE)*Effort_Splits!G$8)</f>
        <v>0</v>
      </c>
      <c r="W29" s="56">
        <f>IF(ISNA(HLOOKUP(CONCATENATE($F29,$G29),Estimates,6,FALSE)),0,(1-$H29)*HLOOKUP(CONCATENATE($F29,$G29),Estimates,6,FALSE)*Effort_Splits!G$9)</f>
        <v>0</v>
      </c>
      <c r="X29" s="79">
        <f t="shared" si="44"/>
        <v>0</v>
      </c>
      <c r="Y29" s="53">
        <f t="shared" si="45"/>
        <v>0</v>
      </c>
      <c r="Z29" s="53">
        <f t="shared" si="46"/>
        <v>0</v>
      </c>
    </row>
    <row r="30" spans="1:26" ht="12.75">
      <c r="B30" s="31"/>
      <c r="C30" s="31"/>
      <c r="D30" s="31"/>
      <c r="E30" s="28"/>
      <c r="F30" s="39"/>
      <c r="G30" s="24"/>
      <c r="H30" s="40"/>
      <c r="I30" s="41">
        <f t="shared" ref="I30" si="47">SUM(J30:K30)</f>
        <v>0</v>
      </c>
      <c r="J30" s="102">
        <f>IF(ISNA(HLOOKUP(CONCATENATE($F30,$G30),Estimates,2,FALSE)),0,(1-$H30)*HLOOKUP(CONCATENATE($F30,$G30),Estimates,2,FALSE)*Effort_Splits!C$8)</f>
        <v>0</v>
      </c>
      <c r="K30" s="102">
        <f>IF(ISNA(HLOOKUP(CONCATENATE($F30,$G30),Estimates,2,FALSE)),0,(1-$H30)*HLOOKUP(CONCATENATE($F30,$G30),Estimates,2,FALSE)*Effort_Splits!C$9)</f>
        <v>0</v>
      </c>
      <c r="L30" s="41">
        <f t="shared" ref="L30" si="48">SUM(M30:N30)</f>
        <v>0</v>
      </c>
      <c r="M30" s="56">
        <f>IF(ISNA(HLOOKUP(CONCATENATE($F30,$G30),Estimates,3,FALSE)),0,(1-$H30)*HLOOKUP(CONCATENATE($F30,$G30),Estimates,3,FALSE)*Effort_Splits!D$8)</f>
        <v>0</v>
      </c>
      <c r="N30" s="56">
        <f>IF(ISNA(HLOOKUP(CONCATENATE($F30,$G30),Estimates,3,FALSE)),0,(1-$H30)*HLOOKUP(CONCATENATE($F30,$G30),Estimates,3,FALSE)*Effort_Splits!D$9)</f>
        <v>0</v>
      </c>
      <c r="O30" s="41">
        <f t="shared" ref="O30" si="49">SUM(P30:Q30)</f>
        <v>0</v>
      </c>
      <c r="P30" s="56">
        <f>IF(ISNA(HLOOKUP(CONCATENATE($F30,$G30),Estimates,4,FALSE)),0,(1-$H30)*HLOOKUP(CONCATENATE($F30,$G30),Estimates,4,FALSE)*Effort_Splits!E$8)</f>
        <v>0</v>
      </c>
      <c r="Q30" s="56">
        <f>IF(ISNA(HLOOKUP(CONCATENATE($F30,$G30),Estimates,4,FALSE)),0,(1-$H30)*HLOOKUP(CONCATENATE($F30,$G30),Estimates,4,FALSE)*Effort_Splits!E$9)</f>
        <v>0</v>
      </c>
      <c r="R30" s="41">
        <f t="shared" ref="R30" si="50">SUM(S30:T30)</f>
        <v>0</v>
      </c>
      <c r="S30" s="56">
        <f>IF(ISNA(HLOOKUP(CONCATENATE($F30,$G30),Estimates,5,FALSE)),0,(1-$H30)*HLOOKUP(CONCATENATE($F30,$G30),Estimates,5,FALSE)*Effort_Splits!F$8)</f>
        <v>0</v>
      </c>
      <c r="T30" s="56">
        <f>IF(ISNA(HLOOKUP(CONCATENATE($F30,$G30),Estimates,5,FALSE)),0,(1-$H30)*HLOOKUP(CONCATENATE($F30,$G30),Estimates,5,FALSE)*Effort_Splits!F$9)</f>
        <v>0</v>
      </c>
      <c r="U30" s="41">
        <f t="shared" ref="U30" si="51">SUM(V30:W30)</f>
        <v>0</v>
      </c>
      <c r="V30" s="56">
        <f>IF(ISNA(HLOOKUP(CONCATENATE($F30,$G30),Estimates,6,FALSE)),0,(1-$H30)*HLOOKUP(CONCATENATE($F30,$G30),Estimates,6,FALSE)*Effort_Splits!G$8)</f>
        <v>0</v>
      </c>
      <c r="W30" s="56">
        <f>IF(ISNA(HLOOKUP(CONCATENATE($F30,$G30),Estimates,6,FALSE)),0,(1-$H30)*HLOOKUP(CONCATENATE($F30,$G30),Estimates,6,FALSE)*Effort_Splits!G$9)</f>
        <v>0</v>
      </c>
      <c r="X30" s="79">
        <f t="shared" ref="X30" si="52">SUM(Y30:Z30)</f>
        <v>0</v>
      </c>
      <c r="Y30" s="53">
        <f t="shared" ref="Y30" si="53">SUM(J30,M30,P30,S30,V30)</f>
        <v>0</v>
      </c>
      <c r="Z30" s="53">
        <f t="shared" ref="Z30" si="54">SUM(K30,N30,Q30,T30,W30)</f>
        <v>0</v>
      </c>
    </row>
    <row r="31" spans="1:26" ht="13.5" thickBot="1">
      <c r="B31" s="32" t="s">
        <v>47</v>
      </c>
      <c r="C31" s="147"/>
      <c r="D31" s="32"/>
      <c r="E31" s="29"/>
      <c r="F31" s="42"/>
      <c r="G31" s="26"/>
      <c r="H31" s="43">
        <v>0</v>
      </c>
      <c r="I31" s="44">
        <f t="shared" si="1"/>
        <v>0</v>
      </c>
      <c r="J31" s="103">
        <f>IF(ISNA(HLOOKUP(CONCATENATE($F31,$G31),Estimates,2,FALSE)),0,(1-$H31)*HLOOKUP(CONCATENATE($F31,$G31),Estimates,2,FALSE)*Effort_Splits!C$8)</f>
        <v>0</v>
      </c>
      <c r="K31" s="103">
        <f>IF(ISNA(HLOOKUP(CONCATENATE($F31,$G31),Estimates,2,FALSE)),0,(1-$H31)*HLOOKUP(CONCATENATE($F31,$G31),Estimates,2,FALSE)*Effort_Splits!C$9)</f>
        <v>0</v>
      </c>
      <c r="L31" s="44">
        <f t="shared" si="2"/>
        <v>0</v>
      </c>
      <c r="M31" s="57">
        <f>IF(ISNA(HLOOKUP(CONCATENATE($F31,$G31),Estimates,3,FALSE)),0,(1-$H31)*HLOOKUP(CONCATENATE($F31,$G31),Estimates,3,FALSE)*Effort_Splits!D$8)</f>
        <v>0</v>
      </c>
      <c r="N31" s="57">
        <f>IF(ISNA(HLOOKUP(CONCATENATE($F31,$G31),Estimates,3,FALSE)),0,(1-$H31)*HLOOKUP(CONCATENATE($F31,$G31),Estimates,3,FALSE)*Effort_Splits!D$9)</f>
        <v>0</v>
      </c>
      <c r="O31" s="44">
        <f t="shared" si="3"/>
        <v>0</v>
      </c>
      <c r="P31" s="57">
        <f>IF(ISNA(HLOOKUP(CONCATENATE($F31,$G31),Estimates,4,FALSE)),0,(1-$H31)*HLOOKUP(CONCATENATE($F31,$G31),Estimates,4,FALSE)*Effort_Splits!E$8)</f>
        <v>0</v>
      </c>
      <c r="Q31" s="57">
        <f>IF(ISNA(HLOOKUP(CONCATENATE($F31,$G31),Estimates,4,FALSE)),0,(1-$H31)*HLOOKUP(CONCATENATE($F31,$G31),Estimates,4,FALSE)*Effort_Splits!E$9)</f>
        <v>0</v>
      </c>
      <c r="R31" s="44">
        <f t="shared" si="4"/>
        <v>0</v>
      </c>
      <c r="S31" s="57">
        <f>IF(ISNA(HLOOKUP(CONCATENATE($F31,$G31),Estimates,5,FALSE)),0,(1-$H31)*HLOOKUP(CONCATENATE($F31,$G31),Estimates,5,FALSE)*Effort_Splits!F$8)</f>
        <v>0</v>
      </c>
      <c r="T31" s="57">
        <f>IF(ISNA(HLOOKUP(CONCATENATE($F31,$G31),Estimates,5,FALSE)),0,(1-$H31)*HLOOKUP(CONCATENATE($F31,$G31),Estimates,5,FALSE)*Effort_Splits!F$9)</f>
        <v>0</v>
      </c>
      <c r="U31" s="44">
        <f t="shared" si="5"/>
        <v>0</v>
      </c>
      <c r="V31" s="57">
        <f>IF(ISNA(HLOOKUP(CONCATENATE($F31,$G31),Estimates,6,FALSE)),0,(1-$H31)*HLOOKUP(CONCATENATE($F31,$G31),Estimates,6,FALSE)*Effort_Splits!G$8)</f>
        <v>0</v>
      </c>
      <c r="W31" s="57">
        <f>IF(ISNA(HLOOKUP(CONCATENATE($F31,$G31),Estimates,6,FALSE)),0,(1-$H31)*HLOOKUP(CONCATENATE($F31,$G31),Estimates,6,FALSE)*Effort_Splits!G$9)</f>
        <v>0</v>
      </c>
      <c r="X31" s="80">
        <f t="shared" si="6"/>
        <v>0</v>
      </c>
      <c r="Y31" s="54">
        <f t="shared" si="0"/>
        <v>0</v>
      </c>
      <c r="Z31" s="54">
        <f t="shared" si="0"/>
        <v>0</v>
      </c>
    </row>
    <row r="32" spans="1:26" s="18" customFormat="1" ht="18.75" customHeight="1" outlineLevel="2" thickBot="1">
      <c r="A32" s="14"/>
      <c r="B32" s="149"/>
      <c r="C32" s="150"/>
      <c r="D32" s="150"/>
      <c r="E32" s="150" t="s">
        <v>76</v>
      </c>
      <c r="F32" s="172" t="s">
        <v>29</v>
      </c>
      <c r="G32" s="172"/>
      <c r="H32" s="173"/>
      <c r="I32" s="132">
        <f t="shared" ref="I32:I33" si="55">SUM(J32:K32)</f>
        <v>0</v>
      </c>
      <c r="J32" s="58">
        <f>SUMIF($E$8:$E$31,$E32,J$8:J$31)</f>
        <v>0</v>
      </c>
      <c r="K32" s="58">
        <f>SUMIF($E$8:$E$31,$E32,K$8:K$31)</f>
        <v>0</v>
      </c>
      <c r="L32" s="132">
        <f t="shared" ref="L32:L33" si="56">SUM(M32:N32)</f>
        <v>0</v>
      </c>
      <c r="M32" s="58">
        <f>SUMIF($E$8:$E$31,$E32,M$8:M$31)</f>
        <v>0</v>
      </c>
      <c r="N32" s="58">
        <f>SUMIF($E$8:$E$31,$E32,N$8:N$31)</f>
        <v>0</v>
      </c>
      <c r="O32" s="132">
        <f t="shared" ref="O32:O33" si="57">SUM(P32:Q32)</f>
        <v>0</v>
      </c>
      <c r="P32" s="58">
        <f>SUMIF($E$8:$E$31,$E32,P$8:P$31)</f>
        <v>0</v>
      </c>
      <c r="Q32" s="58">
        <f>SUMIF($E$8:$E$31,$E32,Q$8:Q$31)</f>
        <v>0</v>
      </c>
      <c r="R32" s="132">
        <f t="shared" ref="R32:R33" si="58">SUM(S32:T32)</f>
        <v>0</v>
      </c>
      <c r="S32" s="58">
        <f>SUMIF($E$8:$E$31,$E32,S$8:S$31)</f>
        <v>0</v>
      </c>
      <c r="T32" s="58">
        <f>SUMIF($E$8:$E$31,$E32,T$8:T$31)</f>
        <v>0</v>
      </c>
      <c r="U32" s="132">
        <f t="shared" ref="U32:U33" si="59">SUM(V32:W32)</f>
        <v>0</v>
      </c>
      <c r="V32" s="58">
        <f>SUMIF($E$8:$E$31,$E32,V$8:V$31)</f>
        <v>0</v>
      </c>
      <c r="W32" s="58">
        <f>SUMIF($E$8:$E$31,$E32,W$8:W$31)</f>
        <v>0</v>
      </c>
      <c r="X32" s="137">
        <f t="shared" ref="X32:X33" si="60">SUM(I32,L32,O32,R32,U32)</f>
        <v>0</v>
      </c>
      <c r="Y32" s="22">
        <f t="shared" si="0"/>
        <v>0</v>
      </c>
      <c r="Z32" s="22">
        <f t="shared" si="0"/>
        <v>0</v>
      </c>
    </row>
    <row r="33" spans="1:26" ht="18.75" customHeight="1" outlineLevel="2" thickBot="1">
      <c r="B33" s="149"/>
      <c r="C33" s="150"/>
      <c r="D33" s="150"/>
      <c r="E33" s="150" t="s">
        <v>76</v>
      </c>
      <c r="F33" s="172" t="s">
        <v>28</v>
      </c>
      <c r="G33" s="172"/>
      <c r="H33" s="173"/>
      <c r="I33" s="133">
        <f t="shared" si="55"/>
        <v>0</v>
      </c>
      <c r="J33" s="59">
        <f>J32/HrsInADay</f>
        <v>0</v>
      </c>
      <c r="K33" s="59">
        <f>K32/HrsInADay</f>
        <v>0</v>
      </c>
      <c r="L33" s="133">
        <f t="shared" si="56"/>
        <v>0</v>
      </c>
      <c r="M33" s="59">
        <f>M32/HrsInADay</f>
        <v>0</v>
      </c>
      <c r="N33" s="59">
        <f>N32/HrsInADay</f>
        <v>0</v>
      </c>
      <c r="O33" s="133">
        <f t="shared" si="57"/>
        <v>0</v>
      </c>
      <c r="P33" s="59">
        <f>P32/HrsInADay</f>
        <v>0</v>
      </c>
      <c r="Q33" s="59">
        <f>Q32/HrsInADay</f>
        <v>0</v>
      </c>
      <c r="R33" s="133">
        <f t="shared" si="58"/>
        <v>0</v>
      </c>
      <c r="S33" s="59">
        <f>S32/HrsInADay</f>
        <v>0</v>
      </c>
      <c r="T33" s="59">
        <f>T32/HrsInADay</f>
        <v>0</v>
      </c>
      <c r="U33" s="133">
        <f t="shared" si="59"/>
        <v>0</v>
      </c>
      <c r="V33" s="59">
        <f>V32/HrsInADay</f>
        <v>0</v>
      </c>
      <c r="W33" s="59">
        <f>W32/HrsInADay</f>
        <v>0</v>
      </c>
      <c r="X33" s="137">
        <f t="shared" si="60"/>
        <v>0</v>
      </c>
      <c r="Y33" s="22">
        <f t="shared" ref="Y33" si="61">SUM(J33,M33,P33,S33,V33)</f>
        <v>0</v>
      </c>
      <c r="Z33" s="22">
        <f t="shared" ref="Z33" si="62">SUM(K33,N33,Q33,T33,W33)</f>
        <v>0</v>
      </c>
    </row>
    <row r="34" spans="1:26" ht="18.75" customHeight="1" outlineLevel="2" thickBot="1">
      <c r="B34" s="149"/>
      <c r="C34" s="150"/>
      <c r="D34" s="150"/>
      <c r="E34" s="150" t="s">
        <v>76</v>
      </c>
      <c r="F34" s="172" t="s">
        <v>73</v>
      </c>
      <c r="G34" s="172"/>
      <c r="H34" s="173"/>
      <c r="I34" s="133">
        <f t="shared" ref="I34" si="63">SUM(J34:K34)</f>
        <v>0</v>
      </c>
      <c r="J34" s="59">
        <f>J33/DaysInWeek</f>
        <v>0</v>
      </c>
      <c r="K34" s="59">
        <f>K33/DaysInWeek</f>
        <v>0</v>
      </c>
      <c r="L34" s="133">
        <f t="shared" ref="L34" si="64">SUM(M34:N34)</f>
        <v>0</v>
      </c>
      <c r="M34" s="59">
        <f>M33/DaysInWeek</f>
        <v>0</v>
      </c>
      <c r="N34" s="59">
        <f>N33/DaysInWeek</f>
        <v>0</v>
      </c>
      <c r="O34" s="133">
        <f t="shared" ref="O34" si="65">SUM(P34:Q34)</f>
        <v>0</v>
      </c>
      <c r="P34" s="59">
        <f>P33/DaysInWeek</f>
        <v>0</v>
      </c>
      <c r="Q34" s="59">
        <f>Q33/DaysInWeek</f>
        <v>0</v>
      </c>
      <c r="R34" s="133">
        <f t="shared" ref="R34" si="66">SUM(S34:T34)</f>
        <v>0</v>
      </c>
      <c r="S34" s="59">
        <f>S33/DaysInWeek</f>
        <v>0</v>
      </c>
      <c r="T34" s="59">
        <f>T33/DaysInWeek</f>
        <v>0</v>
      </c>
      <c r="U34" s="133">
        <f t="shared" ref="U34" si="67">SUM(V34:W34)</f>
        <v>0</v>
      </c>
      <c r="V34" s="59">
        <f>V33/DaysInWeek</f>
        <v>0</v>
      </c>
      <c r="W34" s="59">
        <f>W33/DaysInWeek</f>
        <v>0</v>
      </c>
      <c r="X34" s="133">
        <f t="shared" ref="X34" si="68">SUM(Y34:Z34)</f>
        <v>0</v>
      </c>
      <c r="Y34" s="59">
        <f>Y33/DaysInWeek</f>
        <v>0</v>
      </c>
      <c r="Z34" s="59">
        <f>Z33/DaysInWeek</f>
        <v>0</v>
      </c>
    </row>
    <row r="35" spans="1:26" ht="18.75" customHeight="1" outlineLevel="1" thickBot="1">
      <c r="B35" s="149"/>
      <c r="C35" s="150"/>
      <c r="D35" s="150"/>
      <c r="E35" s="150" t="s">
        <v>76</v>
      </c>
      <c r="F35" s="172" t="s">
        <v>65</v>
      </c>
      <c r="G35" s="172"/>
      <c r="H35" s="173"/>
      <c r="I35" s="133">
        <f t="shared" ref="I35" si="69">SUM(J35:K35)</f>
        <v>0</v>
      </c>
      <c r="J35" s="59">
        <f>J34/Rqmts_Weeks</f>
        <v>0</v>
      </c>
      <c r="K35" s="59">
        <f>K34/Rqmts_Weeks</f>
        <v>0</v>
      </c>
      <c r="L35" s="133">
        <f t="shared" ref="L35" si="70">SUM(M35:N35)</f>
        <v>0</v>
      </c>
      <c r="M35" s="59">
        <f>M34/Design_Weeks</f>
        <v>0</v>
      </c>
      <c r="N35" s="59">
        <f>N34/Design_Weeks</f>
        <v>0</v>
      </c>
      <c r="O35" s="133">
        <f t="shared" ref="O35" si="71">SUM(P35:Q35)</f>
        <v>0</v>
      </c>
      <c r="P35" s="59">
        <f>P34/Build_Weeks</f>
        <v>0</v>
      </c>
      <c r="Q35" s="59">
        <f>Q34/Build_Weeks</f>
        <v>0</v>
      </c>
      <c r="R35" s="133">
        <f t="shared" ref="R35" si="72">SUM(S35:T35)</f>
        <v>0</v>
      </c>
      <c r="S35" s="59">
        <f>S34/Test_Weeks</f>
        <v>0</v>
      </c>
      <c r="T35" s="59">
        <f>T34/Test_Weeks</f>
        <v>0</v>
      </c>
      <c r="U35" s="133">
        <f t="shared" ref="U35" si="73">SUM(V35:W35)</f>
        <v>0</v>
      </c>
      <c r="V35" s="59">
        <f>V34/Rework_Weeks</f>
        <v>0</v>
      </c>
      <c r="W35" s="59">
        <f>W34/Rework_Weeks</f>
        <v>0</v>
      </c>
      <c r="X35" s="133">
        <f t="shared" ref="X35" si="74">SUM(Y35:Z35)</f>
        <v>0</v>
      </c>
      <c r="Y35" s="59">
        <f>Y34/Total_Weeks</f>
        <v>0</v>
      </c>
      <c r="Z35" s="59">
        <f>Z34/Total_Weeks</f>
        <v>0</v>
      </c>
    </row>
    <row r="36" spans="1:26" s="18" customFormat="1" ht="18.75" customHeight="1" outlineLevel="2" thickBot="1">
      <c r="A36" s="14"/>
      <c r="B36" s="149"/>
      <c r="C36" s="150"/>
      <c r="D36" s="150"/>
      <c r="E36" s="150" t="s">
        <v>77</v>
      </c>
      <c r="F36" s="172" t="s">
        <v>29</v>
      </c>
      <c r="G36" s="172"/>
      <c r="H36" s="173"/>
      <c r="I36" s="132">
        <f t="shared" si="1"/>
        <v>0</v>
      </c>
      <c r="J36" s="58">
        <f>SUMIF($E$8:$E$31,$E36,J$8:J$31)</f>
        <v>0</v>
      </c>
      <c r="K36" s="58">
        <f>SUMIF($E$8:$E$31,$E36,K$8:K$31)</f>
        <v>0</v>
      </c>
      <c r="L36" s="132">
        <f t="shared" ref="L36:L39" si="75">SUM(M36:N36)</f>
        <v>0</v>
      </c>
      <c r="M36" s="58">
        <f>SUMIF($E$8:$E$31,$E36,M$8:M$31)</f>
        <v>0</v>
      </c>
      <c r="N36" s="58">
        <f>SUMIF($E$8:$E$31,$E36,N$8:N$31)</f>
        <v>0</v>
      </c>
      <c r="O36" s="132">
        <f t="shared" ref="O36:O39" si="76">SUM(P36:Q36)</f>
        <v>0</v>
      </c>
      <c r="P36" s="58">
        <f>SUMIF($E$8:$E$31,$E36,P$8:P$31)</f>
        <v>0</v>
      </c>
      <c r="Q36" s="58">
        <f>SUMIF($E$8:$E$31,$E36,Q$8:Q$31)</f>
        <v>0</v>
      </c>
      <c r="R36" s="132">
        <f t="shared" ref="R36:R39" si="77">SUM(S36:T36)</f>
        <v>0</v>
      </c>
      <c r="S36" s="58">
        <f>SUMIF($E$8:$E$31,$E36,S$8:S$31)</f>
        <v>0</v>
      </c>
      <c r="T36" s="58">
        <f>SUMIF($E$8:$E$31,$E36,T$8:T$31)</f>
        <v>0</v>
      </c>
      <c r="U36" s="132">
        <f t="shared" ref="U36:U39" si="78">SUM(V36:W36)</f>
        <v>0</v>
      </c>
      <c r="V36" s="58">
        <f>SUMIF($E$8:$E$31,$E36,V$8:V$31)</f>
        <v>0</v>
      </c>
      <c r="W36" s="58">
        <f>SUMIF($E$8:$E$31,$E36,W$8:W$31)</f>
        <v>0</v>
      </c>
      <c r="X36" s="137">
        <f t="shared" ref="X36:X37" si="79">SUM(I36,L36,O36,R36,U36)</f>
        <v>0</v>
      </c>
      <c r="Y36" s="22">
        <f t="shared" si="0"/>
        <v>0</v>
      </c>
      <c r="Z36" s="22">
        <f t="shared" si="0"/>
        <v>0</v>
      </c>
    </row>
    <row r="37" spans="1:26" ht="18.75" customHeight="1" outlineLevel="2" thickBot="1">
      <c r="B37" s="149"/>
      <c r="C37" s="150"/>
      <c r="D37" s="150"/>
      <c r="E37" s="150" t="s">
        <v>77</v>
      </c>
      <c r="F37" s="172" t="s">
        <v>28</v>
      </c>
      <c r="G37" s="172"/>
      <c r="H37" s="173"/>
      <c r="I37" s="133">
        <f t="shared" si="1"/>
        <v>0</v>
      </c>
      <c r="J37" s="59">
        <f>J36/HrsInADay</f>
        <v>0</v>
      </c>
      <c r="K37" s="59">
        <f>K36/HrsInADay</f>
        <v>0</v>
      </c>
      <c r="L37" s="133">
        <f t="shared" si="75"/>
        <v>0</v>
      </c>
      <c r="M37" s="59">
        <f>M36/HrsInADay</f>
        <v>0</v>
      </c>
      <c r="N37" s="59">
        <f>N36/HrsInADay</f>
        <v>0</v>
      </c>
      <c r="O37" s="133">
        <f t="shared" si="76"/>
        <v>0</v>
      </c>
      <c r="P37" s="59">
        <f>P36/HrsInADay</f>
        <v>0</v>
      </c>
      <c r="Q37" s="59">
        <f>Q36/HrsInADay</f>
        <v>0</v>
      </c>
      <c r="R37" s="133">
        <f t="shared" si="77"/>
        <v>0</v>
      </c>
      <c r="S37" s="59">
        <f>S36/HrsInADay</f>
        <v>0</v>
      </c>
      <c r="T37" s="59">
        <f>T36/HrsInADay</f>
        <v>0</v>
      </c>
      <c r="U37" s="133">
        <f t="shared" si="78"/>
        <v>0</v>
      </c>
      <c r="V37" s="59">
        <f>V36/HrsInADay</f>
        <v>0</v>
      </c>
      <c r="W37" s="59">
        <f>W36/HrsInADay</f>
        <v>0</v>
      </c>
      <c r="X37" s="137">
        <f t="shared" si="79"/>
        <v>0</v>
      </c>
      <c r="Y37" s="22">
        <f t="shared" si="0"/>
        <v>0</v>
      </c>
      <c r="Z37" s="22">
        <f t="shared" si="0"/>
        <v>0</v>
      </c>
    </row>
    <row r="38" spans="1:26" ht="18.75" customHeight="1" outlineLevel="2" thickBot="1">
      <c r="B38" s="149"/>
      <c r="C38" s="150"/>
      <c r="D38" s="150"/>
      <c r="E38" s="150" t="s">
        <v>77</v>
      </c>
      <c r="F38" s="172" t="s">
        <v>73</v>
      </c>
      <c r="G38" s="172"/>
      <c r="H38" s="173"/>
      <c r="I38" s="133">
        <f t="shared" si="1"/>
        <v>0</v>
      </c>
      <c r="J38" s="59">
        <f>J37/DaysInWeek</f>
        <v>0</v>
      </c>
      <c r="K38" s="59">
        <f>K37/DaysInWeek</f>
        <v>0</v>
      </c>
      <c r="L38" s="133">
        <f t="shared" si="75"/>
        <v>0</v>
      </c>
      <c r="M38" s="59">
        <f>M37/DaysInWeek</f>
        <v>0</v>
      </c>
      <c r="N38" s="59">
        <f>N37/DaysInWeek</f>
        <v>0</v>
      </c>
      <c r="O38" s="133">
        <f t="shared" si="76"/>
        <v>0</v>
      </c>
      <c r="P38" s="59">
        <f>P37/DaysInWeek</f>
        <v>0</v>
      </c>
      <c r="Q38" s="59">
        <f>Q37/DaysInWeek</f>
        <v>0</v>
      </c>
      <c r="R38" s="133">
        <f t="shared" si="77"/>
        <v>0</v>
      </c>
      <c r="S38" s="59">
        <f>S37/DaysInWeek</f>
        <v>0</v>
      </c>
      <c r="T38" s="59">
        <f>T37/DaysInWeek</f>
        <v>0</v>
      </c>
      <c r="U38" s="133">
        <f t="shared" si="78"/>
        <v>0</v>
      </c>
      <c r="V38" s="59">
        <f>V37/DaysInWeek</f>
        <v>0</v>
      </c>
      <c r="W38" s="59">
        <f>W37/DaysInWeek</f>
        <v>0</v>
      </c>
      <c r="X38" s="133">
        <f t="shared" ref="X38" si="80">SUM(Y38:Z38)</f>
        <v>0</v>
      </c>
      <c r="Y38" s="59">
        <f>Y37/DaysInWeek</f>
        <v>0</v>
      </c>
      <c r="Z38" s="59">
        <f>Z37/DaysInWeek</f>
        <v>0</v>
      </c>
    </row>
    <row r="39" spans="1:26" ht="18.75" customHeight="1" outlineLevel="1" thickBot="1">
      <c r="B39" s="149"/>
      <c r="C39" s="150"/>
      <c r="D39" s="150"/>
      <c r="E39" s="150" t="s">
        <v>77</v>
      </c>
      <c r="F39" s="172" t="s">
        <v>65</v>
      </c>
      <c r="G39" s="172"/>
      <c r="H39" s="173"/>
      <c r="I39" s="133">
        <f t="shared" si="1"/>
        <v>0</v>
      </c>
      <c r="J39" s="59">
        <f>J38/Rqmts_Weeks</f>
        <v>0</v>
      </c>
      <c r="K39" s="59">
        <f>K38/Rqmts_Weeks</f>
        <v>0</v>
      </c>
      <c r="L39" s="133">
        <f t="shared" si="75"/>
        <v>0</v>
      </c>
      <c r="M39" s="59">
        <f>M38/Design_Weeks</f>
        <v>0</v>
      </c>
      <c r="N39" s="59">
        <f>N38/Design_Weeks</f>
        <v>0</v>
      </c>
      <c r="O39" s="133">
        <f t="shared" si="76"/>
        <v>0</v>
      </c>
      <c r="P39" s="59">
        <f>P38/Build_Weeks</f>
        <v>0</v>
      </c>
      <c r="Q39" s="59">
        <f>Q38/Build_Weeks</f>
        <v>0</v>
      </c>
      <c r="R39" s="133">
        <f t="shared" si="77"/>
        <v>0</v>
      </c>
      <c r="S39" s="59">
        <f>S38/Test_Weeks</f>
        <v>0</v>
      </c>
      <c r="T39" s="59">
        <f>T38/Test_Weeks</f>
        <v>0</v>
      </c>
      <c r="U39" s="133">
        <f t="shared" si="78"/>
        <v>0</v>
      </c>
      <c r="V39" s="59">
        <f>V38/Rework_Weeks</f>
        <v>0</v>
      </c>
      <c r="W39" s="59">
        <f>W38/Rework_Weeks</f>
        <v>0</v>
      </c>
      <c r="X39" s="133">
        <f t="shared" ref="X39" si="81">SUM(Y39:Z39)</f>
        <v>0</v>
      </c>
      <c r="Y39" s="59">
        <f>Y38/Total_Weeks</f>
        <v>0</v>
      </c>
      <c r="Z39" s="59">
        <f>Z38/Total_Weeks</f>
        <v>0</v>
      </c>
    </row>
    <row r="40" spans="1:26" s="18" customFormat="1" ht="18.75" customHeight="1" outlineLevel="2" thickBot="1">
      <c r="A40" s="14"/>
      <c r="B40" s="149"/>
      <c r="C40" s="150"/>
      <c r="D40" s="150"/>
      <c r="E40" s="150" t="s">
        <v>78</v>
      </c>
      <c r="F40" s="172" t="s">
        <v>29</v>
      </c>
      <c r="G40" s="172"/>
      <c r="H40" s="173"/>
      <c r="I40" s="132">
        <f t="shared" ref="I40:I43" si="82">SUM(J40:K40)</f>
        <v>0</v>
      </c>
      <c r="J40" s="58">
        <f>SUMIF($E$8:$E$31,$E40,J$8:J$31)</f>
        <v>0</v>
      </c>
      <c r="K40" s="58">
        <f>SUMIF($E$8:$E$31,$E40,K$8:K$31)</f>
        <v>0</v>
      </c>
      <c r="L40" s="132">
        <f t="shared" ref="L40:L43" si="83">SUM(M40:N40)</f>
        <v>0</v>
      </c>
      <c r="M40" s="58">
        <f>SUMIF($E$8:$E$31,$E40,M$8:M$31)</f>
        <v>0</v>
      </c>
      <c r="N40" s="58">
        <f>SUMIF($E$8:$E$31,$E40,N$8:N$31)</f>
        <v>0</v>
      </c>
      <c r="O40" s="132">
        <f t="shared" ref="O40:O43" si="84">SUM(P40:Q40)</f>
        <v>0</v>
      </c>
      <c r="P40" s="58">
        <f>SUMIF($E$8:$E$31,$E40,P$8:P$31)</f>
        <v>0</v>
      </c>
      <c r="Q40" s="58">
        <f>SUMIF($E$8:$E$31,$E40,Q$8:Q$31)</f>
        <v>0</v>
      </c>
      <c r="R40" s="132">
        <f t="shared" ref="R40:R43" si="85">SUM(S40:T40)</f>
        <v>0</v>
      </c>
      <c r="S40" s="58">
        <f>SUMIF($E$8:$E$31,$E40,S$8:S$31)</f>
        <v>0</v>
      </c>
      <c r="T40" s="58">
        <f>SUMIF($E$8:$E$31,$E40,T$8:T$31)</f>
        <v>0</v>
      </c>
      <c r="U40" s="132">
        <f t="shared" ref="U40:U43" si="86">SUM(V40:W40)</f>
        <v>0</v>
      </c>
      <c r="V40" s="58">
        <f>SUMIF($E$8:$E$31,$E40,V$8:V$31)</f>
        <v>0</v>
      </c>
      <c r="W40" s="58">
        <f>SUMIF($E$8:$E$31,$E40,W$8:W$31)</f>
        <v>0</v>
      </c>
      <c r="X40" s="137">
        <f t="shared" ref="X40:X41" si="87">SUM(I40,L40,O40,R40,U40)</f>
        <v>0</v>
      </c>
      <c r="Y40" s="22">
        <f t="shared" ref="Y40:Y41" si="88">SUM(J40,M40,P40,S40,V40)</f>
        <v>0</v>
      </c>
      <c r="Z40" s="22">
        <f t="shared" ref="Z40:Z41" si="89">SUM(K40,N40,Q40,T40,W40)</f>
        <v>0</v>
      </c>
    </row>
    <row r="41" spans="1:26" ht="18.75" customHeight="1" outlineLevel="2" thickBot="1">
      <c r="B41" s="149"/>
      <c r="C41" s="150"/>
      <c r="D41" s="150"/>
      <c r="E41" s="150" t="s">
        <v>78</v>
      </c>
      <c r="F41" s="172" t="s">
        <v>28</v>
      </c>
      <c r="G41" s="172"/>
      <c r="H41" s="173"/>
      <c r="I41" s="133">
        <f t="shared" si="82"/>
        <v>0</v>
      </c>
      <c r="J41" s="59">
        <f>J40/HrsInADay</f>
        <v>0</v>
      </c>
      <c r="K41" s="59">
        <f>K40/HrsInADay</f>
        <v>0</v>
      </c>
      <c r="L41" s="133">
        <f t="shared" si="83"/>
        <v>0</v>
      </c>
      <c r="M41" s="59">
        <f>M40/HrsInADay</f>
        <v>0</v>
      </c>
      <c r="N41" s="59">
        <f>N40/HrsInADay</f>
        <v>0</v>
      </c>
      <c r="O41" s="133">
        <f t="shared" si="84"/>
        <v>0</v>
      </c>
      <c r="P41" s="59">
        <f>P40/HrsInADay</f>
        <v>0</v>
      </c>
      <c r="Q41" s="59">
        <f>Q40/HrsInADay</f>
        <v>0</v>
      </c>
      <c r="R41" s="133">
        <f t="shared" si="85"/>
        <v>0</v>
      </c>
      <c r="S41" s="59">
        <f>S40/HrsInADay</f>
        <v>0</v>
      </c>
      <c r="T41" s="59">
        <f>T40/HrsInADay</f>
        <v>0</v>
      </c>
      <c r="U41" s="133">
        <f t="shared" si="86"/>
        <v>0</v>
      </c>
      <c r="V41" s="59">
        <f>V40/HrsInADay</f>
        <v>0</v>
      </c>
      <c r="W41" s="59">
        <f>W40/HrsInADay</f>
        <v>0</v>
      </c>
      <c r="X41" s="137">
        <f t="shared" si="87"/>
        <v>0</v>
      </c>
      <c r="Y41" s="22">
        <f t="shared" si="88"/>
        <v>0</v>
      </c>
      <c r="Z41" s="22">
        <f t="shared" si="89"/>
        <v>0</v>
      </c>
    </row>
    <row r="42" spans="1:26" ht="18.75" customHeight="1" outlineLevel="2" thickBot="1">
      <c r="B42" s="149"/>
      <c r="C42" s="150"/>
      <c r="D42" s="150"/>
      <c r="E42" s="150" t="s">
        <v>78</v>
      </c>
      <c r="F42" s="172" t="s">
        <v>73</v>
      </c>
      <c r="G42" s="172"/>
      <c r="H42" s="173"/>
      <c r="I42" s="133">
        <f t="shared" si="82"/>
        <v>0</v>
      </c>
      <c r="J42" s="59">
        <f>J41/DaysInWeek</f>
        <v>0</v>
      </c>
      <c r="K42" s="59">
        <f>K41/DaysInWeek</f>
        <v>0</v>
      </c>
      <c r="L42" s="133">
        <f t="shared" si="83"/>
        <v>0</v>
      </c>
      <c r="M42" s="59">
        <f>M41/DaysInWeek</f>
        <v>0</v>
      </c>
      <c r="N42" s="59">
        <f>N41/DaysInWeek</f>
        <v>0</v>
      </c>
      <c r="O42" s="133">
        <f t="shared" si="84"/>
        <v>0</v>
      </c>
      <c r="P42" s="59">
        <f>P41/DaysInWeek</f>
        <v>0</v>
      </c>
      <c r="Q42" s="59">
        <f>Q41/DaysInWeek</f>
        <v>0</v>
      </c>
      <c r="R42" s="133">
        <f t="shared" si="85"/>
        <v>0</v>
      </c>
      <c r="S42" s="59">
        <f>S41/DaysInWeek</f>
        <v>0</v>
      </c>
      <c r="T42" s="59">
        <f>T41/DaysInWeek</f>
        <v>0</v>
      </c>
      <c r="U42" s="133">
        <f t="shared" si="86"/>
        <v>0</v>
      </c>
      <c r="V42" s="59">
        <f>V41/DaysInWeek</f>
        <v>0</v>
      </c>
      <c r="W42" s="59">
        <f>W41/DaysInWeek</f>
        <v>0</v>
      </c>
      <c r="X42" s="133">
        <f t="shared" ref="X42" si="90">SUM(Y42:Z42)</f>
        <v>0</v>
      </c>
      <c r="Y42" s="59">
        <f>Y41/DaysInWeek</f>
        <v>0</v>
      </c>
      <c r="Z42" s="59">
        <f>Z41/DaysInWeek</f>
        <v>0</v>
      </c>
    </row>
    <row r="43" spans="1:26" ht="18.75" customHeight="1" outlineLevel="1" thickBot="1">
      <c r="B43" s="149"/>
      <c r="C43" s="150"/>
      <c r="D43" s="150"/>
      <c r="E43" s="150" t="s">
        <v>78</v>
      </c>
      <c r="F43" s="172" t="s">
        <v>65</v>
      </c>
      <c r="G43" s="172"/>
      <c r="H43" s="173"/>
      <c r="I43" s="133">
        <f t="shared" si="82"/>
        <v>0</v>
      </c>
      <c r="J43" s="59">
        <f>J42/Rqmts_Weeks</f>
        <v>0</v>
      </c>
      <c r="K43" s="59">
        <f>K42/Rqmts_Weeks</f>
        <v>0</v>
      </c>
      <c r="L43" s="133">
        <f t="shared" si="83"/>
        <v>0</v>
      </c>
      <c r="M43" s="59">
        <f>M42/Design_Weeks</f>
        <v>0</v>
      </c>
      <c r="N43" s="59">
        <f>N42/Design_Weeks</f>
        <v>0</v>
      </c>
      <c r="O43" s="133">
        <f t="shared" si="84"/>
        <v>0</v>
      </c>
      <c r="P43" s="59">
        <f>P42/Build_Weeks</f>
        <v>0</v>
      </c>
      <c r="Q43" s="59">
        <f>Q42/Build_Weeks</f>
        <v>0</v>
      </c>
      <c r="R43" s="133">
        <f t="shared" si="85"/>
        <v>0</v>
      </c>
      <c r="S43" s="59">
        <f>S42/Test_Weeks</f>
        <v>0</v>
      </c>
      <c r="T43" s="59">
        <f>T42/Test_Weeks</f>
        <v>0</v>
      </c>
      <c r="U43" s="133">
        <f t="shared" si="86"/>
        <v>0</v>
      </c>
      <c r="V43" s="59">
        <f>V42/Rework_Weeks</f>
        <v>0</v>
      </c>
      <c r="W43" s="59">
        <f>W42/Rework_Weeks</f>
        <v>0</v>
      </c>
      <c r="X43" s="133">
        <f t="shared" ref="X43" si="91">SUM(Y43:Z43)</f>
        <v>0</v>
      </c>
      <c r="Y43" s="59">
        <f>Y42/Total_Weeks</f>
        <v>0</v>
      </c>
      <c r="Z43" s="59">
        <f>Z42/Total_Weeks</f>
        <v>0</v>
      </c>
    </row>
    <row r="44" spans="1:26" s="18" customFormat="1" ht="18.75" customHeight="1" thickBot="1">
      <c r="A44" s="14"/>
      <c r="B44" s="130"/>
      <c r="C44" s="131"/>
      <c r="D44" s="131"/>
      <c r="E44" s="131" t="s">
        <v>7</v>
      </c>
      <c r="F44" s="174" t="s">
        <v>29</v>
      </c>
      <c r="G44" s="174"/>
      <c r="H44" s="175"/>
      <c r="I44" s="132">
        <f t="shared" si="1"/>
        <v>0</v>
      </c>
      <c r="J44" s="58">
        <f>SUM(J$8:J$31)</f>
        <v>0</v>
      </c>
      <c r="K44" s="58">
        <f>SUM(K$8:K$31)</f>
        <v>0</v>
      </c>
      <c r="L44" s="132">
        <f t="shared" ref="L44:L45" si="92">SUM(M44:N44)</f>
        <v>0</v>
      </c>
      <c r="M44" s="58">
        <f>SUM(M$8:M$31)</f>
        <v>0</v>
      </c>
      <c r="N44" s="58">
        <f>SUM(N$8:N$31)</f>
        <v>0</v>
      </c>
      <c r="O44" s="132">
        <f t="shared" ref="O44:O45" si="93">SUM(P44:Q44)</f>
        <v>0</v>
      </c>
      <c r="P44" s="58">
        <f>SUM(P$8:P$31)</f>
        <v>0</v>
      </c>
      <c r="Q44" s="58">
        <f>SUM(Q$8:Q$31)</f>
        <v>0</v>
      </c>
      <c r="R44" s="132">
        <f t="shared" ref="R44:R45" si="94">SUM(S44:T44)</f>
        <v>0</v>
      </c>
      <c r="S44" s="58">
        <f>SUM(S$8:S$31)</f>
        <v>0</v>
      </c>
      <c r="T44" s="58">
        <f>SUM(T$8:T$31)</f>
        <v>0</v>
      </c>
      <c r="U44" s="132">
        <f t="shared" ref="U44:U45" si="95">SUM(V44:W44)</f>
        <v>0</v>
      </c>
      <c r="V44" s="58">
        <f>SUM(V$8:V$31)</f>
        <v>0</v>
      </c>
      <c r="W44" s="58">
        <f>SUM(W$8:W$31)</f>
        <v>0</v>
      </c>
      <c r="X44" s="137">
        <f t="shared" si="0"/>
        <v>0</v>
      </c>
      <c r="Y44" s="22">
        <f t="shared" si="0"/>
        <v>0</v>
      </c>
      <c r="Z44" s="22">
        <f t="shared" si="0"/>
        <v>0</v>
      </c>
    </row>
    <row r="45" spans="1:26" ht="18.75" customHeight="1" thickBot="1">
      <c r="B45" s="130"/>
      <c r="C45" s="131"/>
      <c r="D45" s="131"/>
      <c r="E45" s="131" t="s">
        <v>7</v>
      </c>
      <c r="F45" s="174" t="s">
        <v>28</v>
      </c>
      <c r="G45" s="174"/>
      <c r="H45" s="175"/>
      <c r="I45" s="133">
        <f t="shared" si="1"/>
        <v>0</v>
      </c>
      <c r="J45" s="59">
        <f>J44/HrsInADay</f>
        <v>0</v>
      </c>
      <c r="K45" s="59">
        <f>K44/HrsInADay</f>
        <v>0</v>
      </c>
      <c r="L45" s="133">
        <f t="shared" si="92"/>
        <v>0</v>
      </c>
      <c r="M45" s="59">
        <f>M44/HrsInADay</f>
        <v>0</v>
      </c>
      <c r="N45" s="59">
        <f>N44/HrsInADay</f>
        <v>0</v>
      </c>
      <c r="O45" s="133">
        <f t="shared" si="93"/>
        <v>0</v>
      </c>
      <c r="P45" s="59">
        <f>P44/HrsInADay</f>
        <v>0</v>
      </c>
      <c r="Q45" s="59">
        <f>Q44/HrsInADay</f>
        <v>0</v>
      </c>
      <c r="R45" s="133">
        <f t="shared" si="94"/>
        <v>0</v>
      </c>
      <c r="S45" s="59">
        <f>S44/HrsInADay</f>
        <v>0</v>
      </c>
      <c r="T45" s="59">
        <f>T44/HrsInADay</f>
        <v>0</v>
      </c>
      <c r="U45" s="133">
        <f t="shared" si="95"/>
        <v>0</v>
      </c>
      <c r="V45" s="59">
        <f>V44/HrsInADay</f>
        <v>0</v>
      </c>
      <c r="W45" s="59">
        <f>W44/HrsInADay</f>
        <v>0</v>
      </c>
      <c r="X45" s="137">
        <f t="shared" si="0"/>
        <v>0</v>
      </c>
      <c r="Y45" s="22">
        <f t="shared" si="0"/>
        <v>0</v>
      </c>
      <c r="Z45" s="22">
        <f t="shared" si="0"/>
        <v>0</v>
      </c>
    </row>
    <row r="46" spans="1:26" ht="18.75" customHeight="1" thickBot="1">
      <c r="B46" s="130"/>
      <c r="C46" s="131"/>
      <c r="D46" s="131"/>
      <c r="E46" s="131" t="s">
        <v>7</v>
      </c>
      <c r="F46" s="174" t="s">
        <v>73</v>
      </c>
      <c r="G46" s="174"/>
      <c r="H46" s="175"/>
      <c r="I46" s="133">
        <f t="shared" ref="I46:I47" si="96">SUM(J46:K46)</f>
        <v>0</v>
      </c>
      <c r="J46" s="59">
        <f>J45/DaysInWeek</f>
        <v>0</v>
      </c>
      <c r="K46" s="59">
        <f>K45/DaysInWeek</f>
        <v>0</v>
      </c>
      <c r="L46" s="133">
        <f t="shared" ref="L46:L47" si="97">SUM(M46:N46)</f>
        <v>0</v>
      </c>
      <c r="M46" s="59">
        <f>M45/DaysInWeek</f>
        <v>0</v>
      </c>
      <c r="N46" s="59">
        <f>N45/DaysInWeek</f>
        <v>0</v>
      </c>
      <c r="O46" s="133">
        <f t="shared" ref="O46:O47" si="98">SUM(P46:Q46)</f>
        <v>0</v>
      </c>
      <c r="P46" s="59">
        <f>P45/DaysInWeek</f>
        <v>0</v>
      </c>
      <c r="Q46" s="59">
        <f>Q45/DaysInWeek</f>
        <v>0</v>
      </c>
      <c r="R46" s="133">
        <f t="shared" ref="R46:R47" si="99">SUM(S46:T46)</f>
        <v>0</v>
      </c>
      <c r="S46" s="59">
        <f>S45/DaysInWeek</f>
        <v>0</v>
      </c>
      <c r="T46" s="59">
        <f>T45/DaysInWeek</f>
        <v>0</v>
      </c>
      <c r="U46" s="133">
        <f t="shared" ref="U46:U47" si="100">SUM(V46:W46)</f>
        <v>0</v>
      </c>
      <c r="V46" s="59">
        <f>V45/DaysInWeek</f>
        <v>0</v>
      </c>
      <c r="W46" s="59">
        <f>W45/DaysInWeek</f>
        <v>0</v>
      </c>
      <c r="X46" s="133">
        <f t="shared" ref="X46" si="101">SUM(Y46:Z46)</f>
        <v>0</v>
      </c>
      <c r="Y46" s="59">
        <f>Y45/DaysInWeek</f>
        <v>0</v>
      </c>
      <c r="Z46" s="59">
        <f>Z45/DaysInWeek</f>
        <v>0</v>
      </c>
    </row>
    <row r="47" spans="1:26" ht="18.75" customHeight="1" thickBot="1">
      <c r="B47" s="130"/>
      <c r="C47" s="131"/>
      <c r="D47" s="131"/>
      <c r="E47" s="131" t="s">
        <v>7</v>
      </c>
      <c r="F47" s="174" t="s">
        <v>65</v>
      </c>
      <c r="G47" s="174"/>
      <c r="H47" s="175"/>
      <c r="I47" s="133">
        <f t="shared" si="96"/>
        <v>0</v>
      </c>
      <c r="J47" s="59">
        <f>J46/Rqmts_Weeks</f>
        <v>0</v>
      </c>
      <c r="K47" s="59">
        <f>K46/Rqmts_Weeks</f>
        <v>0</v>
      </c>
      <c r="L47" s="133">
        <f t="shared" si="97"/>
        <v>0</v>
      </c>
      <c r="M47" s="59">
        <f>M46/Design_Weeks</f>
        <v>0</v>
      </c>
      <c r="N47" s="59">
        <f>N46/Design_Weeks</f>
        <v>0</v>
      </c>
      <c r="O47" s="133">
        <f t="shared" si="98"/>
        <v>0</v>
      </c>
      <c r="P47" s="59">
        <f>P46/Build_Weeks</f>
        <v>0</v>
      </c>
      <c r="Q47" s="59">
        <f>Q46/Build_Weeks</f>
        <v>0</v>
      </c>
      <c r="R47" s="133">
        <f t="shared" si="99"/>
        <v>0</v>
      </c>
      <c r="S47" s="59">
        <f>S46/Test_Weeks</f>
        <v>0</v>
      </c>
      <c r="T47" s="59">
        <f>T46/Test_Weeks</f>
        <v>0</v>
      </c>
      <c r="U47" s="133">
        <f t="shared" si="100"/>
        <v>0</v>
      </c>
      <c r="V47" s="59">
        <f>V46/Rework_Weeks</f>
        <v>0</v>
      </c>
      <c r="W47" s="59">
        <f>W46/Rework_Weeks</f>
        <v>0</v>
      </c>
      <c r="X47" s="133">
        <f t="shared" ref="X47" si="102">SUM(Y47:Z47)</f>
        <v>0</v>
      </c>
      <c r="Y47" s="59">
        <f>Y46/Total_Weeks</f>
        <v>0</v>
      </c>
      <c r="Z47" s="59">
        <f>Z46/Total_Weeks</f>
        <v>0</v>
      </c>
    </row>
    <row r="48" spans="1:26" ht="16.5" customHeight="1"/>
    <row r="49" ht="16.5" customHeight="1"/>
    <row r="50" ht="24.75" customHeight="1"/>
    <row r="51" ht="17.25" customHeight="1"/>
    <row r="52" ht="12.75" customHeight="1"/>
    <row r="53" ht="15" customHeight="1"/>
    <row r="54" ht="12.75"/>
  </sheetData>
  <mergeCells count="24">
    <mergeCell ref="F32:H32"/>
    <mergeCell ref="F33:H33"/>
    <mergeCell ref="F6:H6"/>
    <mergeCell ref="X6:Z6"/>
    <mergeCell ref="B4:Z4"/>
    <mergeCell ref="L6:N6"/>
    <mergeCell ref="I6:K6"/>
    <mergeCell ref="O6:Q6"/>
    <mergeCell ref="R6:T6"/>
    <mergeCell ref="U6:W6"/>
    <mergeCell ref="F43:H43"/>
    <mergeCell ref="F46:H46"/>
    <mergeCell ref="F47:H47"/>
    <mergeCell ref="F34:H34"/>
    <mergeCell ref="F35:H35"/>
    <mergeCell ref="F38:H38"/>
    <mergeCell ref="F39:H39"/>
    <mergeCell ref="F42:H42"/>
    <mergeCell ref="F44:H44"/>
    <mergeCell ref="F45:H45"/>
    <mergeCell ref="F40:H40"/>
    <mergeCell ref="F41:H41"/>
    <mergeCell ref="F36:H36"/>
    <mergeCell ref="F37:H37"/>
  </mergeCells>
  <phoneticPr fontId="3" type="noConversion"/>
  <dataValidations count="3">
    <dataValidation type="list" allowBlank="1" showInputMessage="1" showErrorMessage="1" sqref="F8:F31">
      <formula1>"R,I,C,E"</formula1>
    </dataValidation>
    <dataValidation type="list" allowBlank="1" showInputMessage="1" showErrorMessage="1" sqref="G8:G31">
      <formula1>"H,M,L"</formula1>
    </dataValidation>
    <dataValidation type="list" allowBlank="1" showInputMessage="1" showErrorMessage="1" sqref="E8:E31">
      <formula1>"TBD1,TBD2,TBD3"</formula1>
    </dataValidation>
  </dataValidations>
  <pageMargins left="0.75" right="0.75" top="1" bottom="1" header="0.5" footer="0.5"/>
  <pageSetup scale="6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B4:M71"/>
  <sheetViews>
    <sheetView showGridLines="0" workbookViewId="0">
      <selection activeCell="I30" sqref="I30"/>
    </sheetView>
  </sheetViews>
  <sheetFormatPr defaultRowHeight="12.75" outlineLevelRow="1"/>
  <cols>
    <col min="1" max="1" width="3.140625" style="2" customWidth="1"/>
    <col min="2" max="2" width="28.7109375" style="2" customWidth="1"/>
    <col min="3" max="3" width="12.42578125" style="2" customWidth="1"/>
    <col min="4" max="4" width="10" style="2" customWidth="1"/>
    <col min="5" max="6" width="9.140625" style="2"/>
    <col min="7" max="7" width="10.5703125" style="2" customWidth="1"/>
    <col min="8" max="8" width="1.140625" style="2" customWidth="1"/>
    <col min="9" max="9" width="12.140625" style="2" customWidth="1"/>
    <col min="10" max="10" width="11.5703125" style="2" customWidth="1"/>
    <col min="11" max="16384" width="9.140625" style="2"/>
  </cols>
  <sheetData>
    <row r="4" spans="2:10" ht="13.5" thickBot="1"/>
    <row r="5" spans="2:10" ht="15.75" customHeight="1" thickBot="1">
      <c r="B5" s="182" t="s">
        <v>66</v>
      </c>
      <c r="C5" s="183"/>
      <c r="D5" s="184"/>
      <c r="E5" s="67"/>
      <c r="F5" s="67"/>
      <c r="G5" s="67"/>
      <c r="H5" s="67"/>
      <c r="I5" s="67"/>
      <c r="J5" s="67"/>
    </row>
    <row r="6" spans="2:10" ht="13.5" thickBot="1"/>
    <row r="7" spans="2:10" ht="15.75" thickBot="1">
      <c r="B7" s="138" t="s">
        <v>62</v>
      </c>
      <c r="C7" s="139" t="s">
        <v>23</v>
      </c>
      <c r="D7" s="139" t="s">
        <v>24</v>
      </c>
    </row>
    <row r="8" spans="2:10" ht="15.75" collapsed="1" thickBot="1">
      <c r="B8" s="192" t="s">
        <v>11</v>
      </c>
      <c r="C8" s="110" t="s">
        <v>7</v>
      </c>
      <c r="D8" s="111">
        <f>SUM(D9:D11)</f>
        <v>0</v>
      </c>
    </row>
    <row r="9" spans="2:10" ht="15.75" hidden="1" outlineLevel="1" thickBot="1">
      <c r="B9" s="193"/>
      <c r="C9" s="109" t="s">
        <v>0</v>
      </c>
      <c r="D9" s="61">
        <f t="array" ref="D9">SUM(IF(Solution_Definition!$F$8:$F$31=LEFT(Summary!B8,1),IF(Solution_Definition!$G$8:$G$31=Summary!C9,1,0),0))</f>
        <v>0</v>
      </c>
    </row>
    <row r="10" spans="2:10" ht="15.75" hidden="1" outlineLevel="1" thickBot="1">
      <c r="B10" s="193"/>
      <c r="C10" s="109" t="s">
        <v>2</v>
      </c>
      <c r="D10" s="61">
        <f t="array" ref="D10">SUM(IF(Solution_Definition!$F$8:$F$31=LEFT(Summary!B8,1),IF(Solution_Definition!$G$8:$G$31=Summary!C10,1,0),0))</f>
        <v>0</v>
      </c>
    </row>
    <row r="11" spans="2:10" ht="15.75" hidden="1" outlineLevel="1" thickBot="1">
      <c r="B11" s="194"/>
      <c r="C11" s="109" t="s">
        <v>1</v>
      </c>
      <c r="D11" s="61">
        <f t="array" ref="D11">SUM(IF(Solution_Definition!$F$8:$F$31=LEFT(Summary!B8,1),IF(Solution_Definition!$G$8:$G$31=Summary!C11,1,0),0))</f>
        <v>0</v>
      </c>
    </row>
    <row r="12" spans="2:10" ht="15.75" collapsed="1" thickBot="1">
      <c r="B12" s="192" t="s">
        <v>12</v>
      </c>
      <c r="C12" s="113" t="s">
        <v>7</v>
      </c>
      <c r="D12" s="111">
        <f>SUM(D13:D15)</f>
        <v>0</v>
      </c>
    </row>
    <row r="13" spans="2:10" ht="15.75" hidden="1" outlineLevel="1" thickBot="1">
      <c r="B13" s="193"/>
      <c r="C13" s="109" t="s">
        <v>0</v>
      </c>
      <c r="D13" s="61">
        <f t="array" ref="D13">SUM(IF(Solution_Definition!$F$8:$F$31=LEFT(Summary!B12,1),IF(Solution_Definition!$G$8:$G$31=Summary!C13,1,0),0))</f>
        <v>0</v>
      </c>
    </row>
    <row r="14" spans="2:10" ht="15.75" hidden="1" outlineLevel="1" thickBot="1">
      <c r="B14" s="193"/>
      <c r="C14" s="109" t="s">
        <v>2</v>
      </c>
      <c r="D14" s="61">
        <f t="array" ref="D14">SUM(IF(Solution_Definition!$F$8:$F$31=LEFT(Summary!B12,1),IF(Solution_Definition!$G$8:$G$31=Summary!C14,1,0),0))</f>
        <v>0</v>
      </c>
      <c r="I14" s="20"/>
    </row>
    <row r="15" spans="2:10" ht="15.75" hidden="1" outlineLevel="1" thickBot="1">
      <c r="B15" s="194"/>
      <c r="C15" s="109" t="s">
        <v>1</v>
      </c>
      <c r="D15" s="61">
        <f t="array" ref="D15">SUM(IF(Solution_Definition!$F$8:$F$31=LEFT(Summary!B12,1),IF(Solution_Definition!$G$8:$G$31=Summary!C15,1,0),0))</f>
        <v>0</v>
      </c>
    </row>
    <row r="16" spans="2:10" ht="15.75" collapsed="1" thickBot="1">
      <c r="B16" s="192" t="s">
        <v>13</v>
      </c>
      <c r="C16" s="113" t="s">
        <v>7</v>
      </c>
      <c r="D16" s="111">
        <f>SUM(D17:D19)</f>
        <v>0</v>
      </c>
    </row>
    <row r="17" spans="2:4" ht="15.75" hidden="1" outlineLevel="1" thickBot="1">
      <c r="B17" s="193"/>
      <c r="C17" s="109" t="s">
        <v>0</v>
      </c>
      <c r="D17" s="61">
        <f t="array" ref="D17">SUM(IF(Solution_Definition!$F$8:$F$31=LEFT(Summary!B16,1),IF(Solution_Definition!$G$8:$G$31=Summary!C17,1,0),0))</f>
        <v>0</v>
      </c>
    </row>
    <row r="18" spans="2:4" ht="15.75" hidden="1" outlineLevel="1" thickBot="1">
      <c r="B18" s="193"/>
      <c r="C18" s="109" t="s">
        <v>2</v>
      </c>
      <c r="D18" s="61">
        <f t="array" ref="D18">SUM(IF(Solution_Definition!$F$8:$F$31=LEFT(Summary!B16,1),IF(Solution_Definition!$G$8:$G$31=Summary!C18,1,0),0))</f>
        <v>0</v>
      </c>
    </row>
    <row r="19" spans="2:4" ht="15.75" hidden="1" outlineLevel="1" thickBot="1">
      <c r="B19" s="194"/>
      <c r="C19" s="109" t="s">
        <v>1</v>
      </c>
      <c r="D19" s="61">
        <f t="array" ref="D19">SUM(IF(Solution_Definition!$F$8:$F$31=LEFT(Summary!B16,1),IF(Solution_Definition!$G$8:$G$31=Summary!C19,1,0),0))</f>
        <v>0</v>
      </c>
    </row>
    <row r="20" spans="2:4" ht="15.75" collapsed="1" thickBot="1">
      <c r="B20" s="192" t="s">
        <v>20</v>
      </c>
      <c r="C20" s="113" t="s">
        <v>7</v>
      </c>
      <c r="D20" s="111">
        <f>SUM(D21:D23)</f>
        <v>0</v>
      </c>
    </row>
    <row r="21" spans="2:4" ht="15.75" hidden="1" outlineLevel="1" thickBot="1">
      <c r="B21" s="193"/>
      <c r="C21" s="112" t="s">
        <v>0</v>
      </c>
      <c r="D21" s="61">
        <f t="array" ref="D21">SUM(IF(Solution_Definition!$F$8:$F$31=LEFT(Summary!B20,1),IF(Solution_Definition!$G$8:$G$31=Summary!C21,1,0),0))</f>
        <v>0</v>
      </c>
    </row>
    <row r="22" spans="2:4" ht="15.75" hidden="1" outlineLevel="1" thickBot="1">
      <c r="B22" s="193"/>
      <c r="C22" s="109" t="s">
        <v>2</v>
      </c>
      <c r="D22" s="61">
        <f t="array" ref="D22">SUM(IF(Solution_Definition!$F$8:$F$31=LEFT(Summary!B20,1),IF(Solution_Definition!$G$8:$G$31=Summary!C22,1,0),0))</f>
        <v>0</v>
      </c>
    </row>
    <row r="23" spans="2:4" ht="15.75" hidden="1" outlineLevel="1" thickBot="1">
      <c r="B23" s="194"/>
      <c r="C23" s="109" t="s">
        <v>1</v>
      </c>
      <c r="D23" s="61">
        <f t="array" ref="D23">SUM(IF(Solution_Definition!$F$8:$F$31=LEFT(Summary!B20,1),IF(Solution_Definition!$G$8:$G$31=Summary!C23,1,0),0))</f>
        <v>0</v>
      </c>
    </row>
    <row r="24" spans="2:4" ht="15.75" thickBot="1">
      <c r="B24" s="190" t="s">
        <v>9</v>
      </c>
      <c r="C24" s="191"/>
      <c r="D24" s="140">
        <f>SUM(D8,D12,D16,D20)</f>
        <v>0</v>
      </c>
    </row>
    <row r="25" spans="2:4" ht="13.5" thickBot="1"/>
    <row r="26" spans="2:4" ht="15.75" thickBot="1">
      <c r="B26" s="138" t="s">
        <v>43</v>
      </c>
      <c r="C26" s="139" t="s">
        <v>42</v>
      </c>
    </row>
    <row r="27" spans="2:4">
      <c r="B27" s="94" t="s">
        <v>11</v>
      </c>
      <c r="C27" s="70" t="e">
        <f>D8/$D$24</f>
        <v>#DIV/0!</v>
      </c>
    </row>
    <row r="28" spans="2:4">
      <c r="B28" s="95" t="s">
        <v>12</v>
      </c>
      <c r="C28" s="71" t="e">
        <f>D12/$D$24</f>
        <v>#DIV/0!</v>
      </c>
      <c r="D28" s="14"/>
    </row>
    <row r="29" spans="2:4">
      <c r="B29" s="95" t="s">
        <v>13</v>
      </c>
      <c r="C29" s="71" t="e">
        <f>D16/$D$24</f>
        <v>#DIV/0!</v>
      </c>
      <c r="D29" s="14"/>
    </row>
    <row r="30" spans="2:4" ht="13.5" thickBot="1">
      <c r="B30" s="96" t="s">
        <v>20</v>
      </c>
      <c r="C30" s="72" t="e">
        <f>D20/$D$24</f>
        <v>#DIV/0!</v>
      </c>
      <c r="D30" s="14"/>
    </row>
    <row r="31" spans="2:4" ht="13.5" thickBot="1">
      <c r="B31" s="47"/>
      <c r="C31" s="69"/>
      <c r="D31" s="14"/>
    </row>
    <row r="32" spans="2:4" ht="15.75" thickBot="1">
      <c r="B32" s="187" t="s">
        <v>44</v>
      </c>
      <c r="C32" s="188"/>
      <c r="D32" s="189"/>
    </row>
    <row r="33" spans="2:13" ht="13.5" thickBot="1">
      <c r="B33" s="65" t="s">
        <v>43</v>
      </c>
      <c r="C33" s="68" t="s">
        <v>6</v>
      </c>
      <c r="D33" s="62" t="s">
        <v>10</v>
      </c>
    </row>
    <row r="34" spans="2:13">
      <c r="B34" s="88" t="s">
        <v>11</v>
      </c>
      <c r="C34" s="84">
        <f>D34/HrsInADay</f>
        <v>0</v>
      </c>
      <c r="D34" s="107">
        <f t="array" ref="D34">SUMIF(Solution_Definition!$F$8:$F$31,LEFT(Summary!B34,1),Solution_Definition!$X$8:$X$31)</f>
        <v>0</v>
      </c>
    </row>
    <row r="35" spans="2:13">
      <c r="B35" s="89" t="s">
        <v>12</v>
      </c>
      <c r="C35" s="85">
        <f>D35/HrsInADay</f>
        <v>0</v>
      </c>
      <c r="D35" s="108">
        <f t="array" ref="D35">SUMIF(Solution_Definition!$F$8:$F$31,LEFT(Summary!B35,1),Solution_Definition!$X$8:$X$31)</f>
        <v>0</v>
      </c>
    </row>
    <row r="36" spans="2:13">
      <c r="B36" s="90" t="s">
        <v>13</v>
      </c>
      <c r="C36" s="86">
        <f>D36/HrsInADay</f>
        <v>0</v>
      </c>
      <c r="D36" s="108">
        <f t="array" ref="D36">SUMIF(Solution_Definition!$F$8:$F$31,LEFT(Summary!B36,1),Solution_Definition!$X$8:$X$31)</f>
        <v>0</v>
      </c>
    </row>
    <row r="37" spans="2:13" ht="13.5" thickBot="1">
      <c r="B37" s="91" t="s">
        <v>20</v>
      </c>
      <c r="C37" s="87">
        <f>D37/HrsInADay</f>
        <v>0</v>
      </c>
      <c r="D37" s="108">
        <f t="array" ref="D37">SUMIF(Solution_Definition!$F$8:$F$31,LEFT(Summary!B37,1),Solution_Definition!$X$8:$X$31)</f>
        <v>0</v>
      </c>
    </row>
    <row r="38" spans="2:13" ht="15.75" thickBot="1">
      <c r="B38" s="141" t="s">
        <v>9</v>
      </c>
      <c r="C38" s="142">
        <f>SUM(C34:C37)</f>
        <v>0</v>
      </c>
      <c r="D38" s="143">
        <f>SUM(D34:D37)</f>
        <v>0</v>
      </c>
      <c r="K38" s="21"/>
      <c r="L38" s="21"/>
      <c r="M38" s="21"/>
    </row>
    <row r="39" spans="2:13" ht="13.5" thickBot="1"/>
    <row r="40" spans="2:13" ht="15.75" customHeight="1" thickBot="1">
      <c r="B40" s="187" t="s">
        <v>16</v>
      </c>
      <c r="C40" s="188"/>
      <c r="D40" s="189"/>
      <c r="E40" s="63"/>
    </row>
    <row r="41" spans="2:13" ht="13.5" thickBot="1">
      <c r="B41" s="66" t="s">
        <v>14</v>
      </c>
      <c r="C41" s="73" t="s">
        <v>6</v>
      </c>
      <c r="D41" s="74" t="s">
        <v>10</v>
      </c>
    </row>
    <row r="42" spans="2:13">
      <c r="B42" s="92" t="str">
        <f>Effort_Splits!$B$8</f>
        <v>BUSINESS ANALYST</v>
      </c>
      <c r="C42" s="97">
        <f>Solution_Definition!Y45</f>
        <v>0</v>
      </c>
      <c r="D42" s="97">
        <f>Solution_Definition!Y44</f>
        <v>0</v>
      </c>
    </row>
    <row r="43" spans="2:13" ht="13.5" thickBot="1">
      <c r="B43" s="93" t="str">
        <f>Effort_Splits!$B$9</f>
        <v>DEVELOPER</v>
      </c>
      <c r="C43" s="98">
        <f>Solution_Definition!Z45</f>
        <v>0</v>
      </c>
      <c r="D43" s="98">
        <f>Solution_Definition!Z44</f>
        <v>0</v>
      </c>
      <c r="I43" s="1"/>
      <c r="J43" s="1"/>
    </row>
    <row r="44" spans="2:13" ht="15.75" thickBot="1">
      <c r="B44" s="144" t="s">
        <v>9</v>
      </c>
      <c r="C44" s="145">
        <f>SUM(C42:C43)</f>
        <v>0</v>
      </c>
      <c r="D44" s="146">
        <f>SUM(D42:D43)</f>
        <v>0</v>
      </c>
    </row>
    <row r="45" spans="2:13" ht="13.5" thickBot="1">
      <c r="B45" s="14"/>
      <c r="D45" s="14"/>
    </row>
    <row r="46" spans="2:13" ht="15.75" thickBot="1">
      <c r="B46" s="187" t="s">
        <v>22</v>
      </c>
      <c r="C46" s="188"/>
      <c r="D46" s="189"/>
    </row>
    <row r="47" spans="2:13" ht="13.5" thickBot="1">
      <c r="B47" s="65" t="s">
        <v>21</v>
      </c>
      <c r="C47" s="66" t="s">
        <v>6</v>
      </c>
      <c r="D47" s="64" t="s">
        <v>10</v>
      </c>
    </row>
    <row r="48" spans="2:13">
      <c r="B48" s="94" t="s">
        <v>35</v>
      </c>
      <c r="C48" s="84">
        <f>Solution_Definition!I45</f>
        <v>0</v>
      </c>
      <c r="D48" s="104">
        <f>Solution_Definition!I44</f>
        <v>0</v>
      </c>
    </row>
    <row r="49" spans="2:9">
      <c r="B49" s="95" t="s">
        <v>4</v>
      </c>
      <c r="C49" s="86">
        <f>Solution_Definition!L45</f>
        <v>0</v>
      </c>
      <c r="D49" s="105">
        <f>Solution_Definition!L44</f>
        <v>0</v>
      </c>
    </row>
    <row r="50" spans="2:9">
      <c r="B50" s="95" t="s">
        <v>5</v>
      </c>
      <c r="C50" s="86">
        <f>Solution_Definition!O45</f>
        <v>0</v>
      </c>
      <c r="D50" s="105">
        <f>Solution_Definition!O44</f>
        <v>0</v>
      </c>
    </row>
    <row r="51" spans="2:9">
      <c r="B51" s="95" t="s">
        <v>8</v>
      </c>
      <c r="C51" s="86">
        <f>Solution_Definition!R45</f>
        <v>0</v>
      </c>
      <c r="D51" s="105">
        <f>Solution_Definition!R44</f>
        <v>0</v>
      </c>
    </row>
    <row r="52" spans="2:9" ht="13.5" thickBot="1">
      <c r="B52" s="96" t="s">
        <v>26</v>
      </c>
      <c r="C52" s="99">
        <f>Solution_Definition!U45</f>
        <v>0</v>
      </c>
      <c r="D52" s="106">
        <f>Solution_Definition!U44</f>
        <v>0</v>
      </c>
    </row>
    <row r="53" spans="2:9" ht="15.75" thickBot="1">
      <c r="B53" s="141" t="s">
        <v>9</v>
      </c>
      <c r="C53" s="142">
        <f>SUM(C48:C52)</f>
        <v>0</v>
      </c>
      <c r="D53" s="143">
        <f>SUM(D48:D52)</f>
        <v>0</v>
      </c>
      <c r="G53" s="21"/>
      <c r="I53" s="21"/>
    </row>
    <row r="54" spans="2:9" ht="13.5" thickBot="1">
      <c r="G54" s="21"/>
      <c r="I54" s="21"/>
    </row>
    <row r="55" spans="2:9" ht="15.75" thickBot="1">
      <c r="B55" s="187" t="str">
        <f>"Estimates by Project Phase -" &amp;Effort_Splits!$B$8</f>
        <v>Estimates by Project Phase -BUSINESS ANALYST</v>
      </c>
      <c r="C55" s="188"/>
      <c r="D55" s="189"/>
      <c r="G55" s="21"/>
      <c r="I55" s="21"/>
    </row>
    <row r="56" spans="2:9" ht="13.5" thickBot="1">
      <c r="B56" s="65" t="s">
        <v>21</v>
      </c>
      <c r="C56" s="66" t="s">
        <v>6</v>
      </c>
      <c r="D56" s="64" t="s">
        <v>10</v>
      </c>
    </row>
    <row r="57" spans="2:9">
      <c r="B57" s="94" t="s">
        <v>35</v>
      </c>
      <c r="C57" s="84">
        <f>Solution_Definition!J45</f>
        <v>0</v>
      </c>
      <c r="D57" s="104">
        <f>Solution_Definition!J44</f>
        <v>0</v>
      </c>
    </row>
    <row r="58" spans="2:9">
      <c r="B58" s="95" t="s">
        <v>4</v>
      </c>
      <c r="C58" s="86">
        <f>Solution_Definition!M45</f>
        <v>0</v>
      </c>
      <c r="D58" s="105">
        <f>Solution_Definition!M44</f>
        <v>0</v>
      </c>
    </row>
    <row r="59" spans="2:9">
      <c r="B59" s="95" t="s">
        <v>5</v>
      </c>
      <c r="C59" s="86">
        <f>Solution_Definition!P45</f>
        <v>0</v>
      </c>
      <c r="D59" s="105">
        <f>Solution_Definition!P44</f>
        <v>0</v>
      </c>
      <c r="F59" s="21"/>
    </row>
    <row r="60" spans="2:9">
      <c r="B60" s="95" t="s">
        <v>8</v>
      </c>
      <c r="C60" s="86">
        <f>Solution_Definition!S45</f>
        <v>0</v>
      </c>
      <c r="D60" s="105">
        <f>Solution_Definition!S44</f>
        <v>0</v>
      </c>
    </row>
    <row r="61" spans="2:9" ht="13.5" thickBot="1">
      <c r="B61" s="96" t="s">
        <v>26</v>
      </c>
      <c r="C61" s="99">
        <f>Solution_Definition!V45</f>
        <v>0</v>
      </c>
      <c r="D61" s="106">
        <f>Solution_Definition!V44</f>
        <v>0</v>
      </c>
      <c r="F61" s="21"/>
    </row>
    <row r="62" spans="2:9" ht="15.75" thickBot="1">
      <c r="B62" s="141" t="s">
        <v>9</v>
      </c>
      <c r="C62" s="142">
        <f>SUM(C57:C61)</f>
        <v>0</v>
      </c>
      <c r="D62" s="143">
        <f>SUM(D57:D61)</f>
        <v>0</v>
      </c>
      <c r="F62" s="21"/>
    </row>
    <row r="63" spans="2:9" ht="13.5" thickBot="1">
      <c r="F63" s="21"/>
    </row>
    <row r="64" spans="2:9" ht="15.75" thickBot="1">
      <c r="B64" s="187" t="str">
        <f>"Estimates by Project Phase - " &amp;Effort_Splits!$B$9</f>
        <v>Estimates by Project Phase - DEVELOPER</v>
      </c>
      <c r="C64" s="188"/>
      <c r="D64" s="189"/>
      <c r="F64" s="21"/>
    </row>
    <row r="65" spans="2:6" ht="13.5" thickBot="1">
      <c r="B65" s="65" t="s">
        <v>21</v>
      </c>
      <c r="C65" s="66" t="s">
        <v>6</v>
      </c>
      <c r="D65" s="64" t="s">
        <v>10</v>
      </c>
      <c r="F65" s="21"/>
    </row>
    <row r="66" spans="2:6">
      <c r="B66" s="94" t="s">
        <v>35</v>
      </c>
      <c r="C66" s="84">
        <f>Solution_Definition!K45</f>
        <v>0</v>
      </c>
      <c r="D66" s="104">
        <f>Solution_Definition!K44</f>
        <v>0</v>
      </c>
    </row>
    <row r="67" spans="2:6">
      <c r="B67" s="95" t="s">
        <v>4</v>
      </c>
      <c r="C67" s="86">
        <f>Solution_Definition!N45</f>
        <v>0</v>
      </c>
      <c r="D67" s="105">
        <f>Solution_Definition!N44</f>
        <v>0</v>
      </c>
    </row>
    <row r="68" spans="2:6">
      <c r="B68" s="95" t="s">
        <v>5</v>
      </c>
      <c r="C68" s="86">
        <f>Solution_Definition!Q45</f>
        <v>0</v>
      </c>
      <c r="D68" s="105">
        <f>Solution_Definition!Q44</f>
        <v>0</v>
      </c>
    </row>
    <row r="69" spans="2:6">
      <c r="B69" s="95" t="s">
        <v>8</v>
      </c>
      <c r="C69" s="86">
        <f>Solution_Definition!T45</f>
        <v>0</v>
      </c>
      <c r="D69" s="105">
        <f>Solution_Definition!T44</f>
        <v>0</v>
      </c>
    </row>
    <row r="70" spans="2:6" ht="13.5" thickBot="1">
      <c r="B70" s="96" t="s">
        <v>26</v>
      </c>
      <c r="C70" s="99">
        <f>Solution_Definition!W45</f>
        <v>0</v>
      </c>
      <c r="D70" s="106">
        <f>Solution_Definition!W44</f>
        <v>0</v>
      </c>
    </row>
    <row r="71" spans="2:6" ht="15.75" thickBot="1">
      <c r="B71" s="141" t="s">
        <v>9</v>
      </c>
      <c r="C71" s="142">
        <f>SUM(C66:C70)</f>
        <v>0</v>
      </c>
      <c r="D71" s="143">
        <f>SUM(D66:D70)</f>
        <v>0</v>
      </c>
    </row>
  </sheetData>
  <mergeCells count="11">
    <mergeCell ref="B64:D64"/>
    <mergeCell ref="B40:D40"/>
    <mergeCell ref="B5:D5"/>
    <mergeCell ref="B24:C24"/>
    <mergeCell ref="B8:B11"/>
    <mergeCell ref="B12:B15"/>
    <mergeCell ref="B55:D55"/>
    <mergeCell ref="B16:B19"/>
    <mergeCell ref="B20:B23"/>
    <mergeCell ref="B32:D32"/>
    <mergeCell ref="B46:D46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Instructions</vt:lpstr>
      <vt:lpstr>Estimate_Factors</vt:lpstr>
      <vt:lpstr>Effort_Splits</vt:lpstr>
      <vt:lpstr>Solution_Definition</vt:lpstr>
      <vt:lpstr>Summary</vt:lpstr>
      <vt:lpstr>Build_Weeks</vt:lpstr>
      <vt:lpstr>DaysInWeek</vt:lpstr>
      <vt:lpstr>Design_Weeks</vt:lpstr>
      <vt:lpstr>Estimates</vt:lpstr>
      <vt:lpstr>HrsInADay</vt:lpstr>
      <vt:lpstr>Rework_Weeks</vt:lpstr>
      <vt:lpstr>Rqmts_Weeks</vt:lpstr>
      <vt:lpstr>Test_Weeks</vt:lpstr>
      <vt:lpstr>Total_Weeks</vt:lpstr>
    </vt:vector>
  </TitlesOfParts>
  <Company>WhiteLight Group,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</dc:creator>
  <cp:lastModifiedBy>Hauenstein, Nate</cp:lastModifiedBy>
  <cp:lastPrinted>2017-06-08T15:58:42Z</cp:lastPrinted>
  <dcterms:created xsi:type="dcterms:W3CDTF">2001-05-09T14:23:53Z</dcterms:created>
  <dcterms:modified xsi:type="dcterms:W3CDTF">2017-06-19T18:22:20Z</dcterms:modified>
</cp:coreProperties>
</file>